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Contratos" sheetId="2" state="visible" r:id="rId2"/>
    <sheet xmlns:r="http://schemas.openxmlformats.org/officeDocument/2006/relationships" name="Recebimentos" sheetId="3" state="visible" r:id="rId3"/>
    <sheet xmlns:r="http://schemas.openxmlformats.org/officeDocument/2006/relationships" name="Reajustes" sheetId="4" state="visible" r:id="rId4"/>
    <sheet xmlns:r="http://schemas.openxmlformats.org/officeDocument/2006/relationships" name="Resumo" sheetId="5" state="visible" r:id="rId5"/>
    <sheet xmlns:r="http://schemas.openxmlformats.org/officeDocument/2006/relationships" name="Listas" sheetId="6" state="visible" r:id="rId6"/>
  </sheets>
  <definedNames>
    <definedName name="_xlnm._FilterDatabase" localSheetId="1" hidden="1">'Contratos'!$A$1:$R$1</definedName>
    <definedName name="_xlnm._FilterDatabase" localSheetId="2" hidden="1">'Recebimentos'!$A$1:$V$1</definedName>
    <definedName name="_xlnm._FilterDatabase" localSheetId="3" hidden="1">'Reajustes'!$A$1:$I$1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/yyyy"/>
    <numFmt numFmtId="166" formatCode="dd/mm/yyyy"/>
    <numFmt numFmtId="167" formatCode="R$ #,##0.00"/>
  </numFmts>
  <fonts count="7">
    <font>
      <name val="Calibri"/>
      <family val="2"/>
      <color theme="1"/>
      <sz val="11"/>
      <scheme val="minor"/>
    </font>
    <font>
      <name val="Calibri"/>
      <b val="1"/>
      <color rgb="004F46E5"/>
      <sz val="16"/>
    </font>
    <font>
      <name val="Calibri"/>
      <sz val="11"/>
    </font>
    <font>
      <name val="Calibri"/>
      <b val="1"/>
      <color rgb="004F46E5"/>
      <sz val="11"/>
    </font>
    <font>
      <name val="Calibri"/>
      <color rgb="006B7280"/>
      <sz val="10"/>
    </font>
    <font>
      <name val="Calibri"/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6366F1"/>
      </patternFill>
    </fill>
    <fill>
      <patternFill patternType="solid">
        <fgColor rgb="00F1F1F6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9D9E3"/>
      </left>
      <right style="thin">
        <color rgb="00D9D9E3"/>
      </right>
      <top style="thin">
        <color rgb="00D9D9E3"/>
      </top>
      <bottom style="thin">
        <color rgb="00D9D9E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0" fillId="0" borderId="0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10" fontId="0" fillId="0" borderId="0" applyProtection="1" pivotButton="0" quotePrefix="0" xfId="0">
      <protection locked="0" hidden="0"/>
    </xf>
    <xf numFmtId="166" fontId="0" fillId="3" borderId="0" pivotButton="0" quotePrefix="0" xfId="0"/>
    <xf numFmtId="0" fontId="0" fillId="3" borderId="0" pivotButton="0" quotePrefix="0" xfId="0"/>
    <xf numFmtId="165" fontId="0" fillId="0" borderId="0" applyProtection="1" pivotButton="0" quotePrefix="0" xfId="0">
      <protection locked="0" hidden="0"/>
    </xf>
    <xf numFmtId="167" fontId="0" fillId="3" borderId="0" pivotButton="0" quotePrefix="0" xfId="0"/>
    <xf numFmtId="0" fontId="3" fillId="0" borderId="0" pivotButton="0" quotePrefix="0" xfId="0"/>
    <xf numFmtId="0" fontId="6" fillId="4" borderId="0" applyProtection="1" pivotButton="0" quotePrefix="0" xfId="0">
      <protection locked="0" hidden="0"/>
    </xf>
    <xf numFmtId="165" fontId="0" fillId="3" borderId="0" pivotButton="0" quotePrefix="0" xfId="0"/>
    <xf numFmtId="10" fontId="0" fillId="3" borderId="0" pivotButton="0" quotePrefix="0" xfId="0"/>
    <xf numFmtId="0" fontId="6" fillId="0" borderId="0" pivotButton="0" quotePrefix="0" xfId="0"/>
    <xf numFmtId="0" fontId="6" fillId="3" borderId="0" pivotButton="0" quotePrefix="0" xfId="0"/>
    <xf numFmtId="167" fontId="6" fillId="3" borderId="0" pivotButton="0" quotePrefix="0" xfId="0"/>
    <xf numFmtId="10" fontId="6" fillId="3" borderId="0" pivotButton="0" quotePrefix="0" xfId="0"/>
    <xf numFmtId="0" fontId="5" fillId="2" borderId="0" applyAlignment="1" pivotButton="0" quotePrefix="0" xfId="0">
      <alignment horizontal="center" vertical="center" wrapText="1"/>
    </xf>
    <xf numFmtId="165" fontId="0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  <dxf>
      <font>
        <color rgb="009CA3AF"/>
      </font>
    </dxf>
    <dxf>
      <fill>
        <patternFill patternType="solid">
          <fgColor rgb="00DCFCE7"/>
        </patternFill>
      </fill>
    </dxf>
    <dxf>
      <font>
        <b val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6" customHeight="1">
      <c r="B2" s="1" t="inlineStr">
        <is>
          <t>Planilha de controle de aluguel</t>
        </is>
      </c>
    </row>
    <row r="3" ht="30" customHeight="1">
      <c r="B3" s="2" t="inlineStr">
        <is>
          <t>Modelo gratuito para imobiliária e para quem administra locação. Controla contratos, recebimentos, taxa de administração, repasse ao proprietário e reajuste por aniversário de contrato.</t>
        </is>
      </c>
    </row>
    <row r="4">
      <c r="B4" s="2" t="inlineStr"/>
    </row>
    <row r="5">
      <c r="B5" s="3" t="inlineStr">
        <is>
          <t>Legenda das cores</t>
        </is>
      </c>
    </row>
    <row r="6" ht="30" customHeight="1">
      <c r="B6" s="2" t="inlineStr">
        <is>
          <t>Célula branca: você digita. Célula cinza: é fórmula, não edite (as colunas de fórmula estão bloqueadas, sem senha; se quiser liberar, use Revisão e Desproteger Planilha).</t>
        </is>
      </c>
    </row>
    <row r="7">
      <c r="B7" s="2" t="inlineStr"/>
    </row>
    <row r="8">
      <c r="B8" s="3" t="inlineStr">
        <is>
          <t>O ciclo do mês em 6 passos</t>
        </is>
      </c>
    </row>
    <row r="9" ht="30" customHeight="1">
      <c r="B9" s="2" t="inlineStr">
        <is>
          <t>1. Cadastre cada contrato na aba Contratos, uma linha por contrato. O código (CT-001) é a chave que as outras abas usam.</t>
        </is>
      </c>
    </row>
    <row r="10" ht="30" customHeight="1">
      <c r="B10" s="2" t="inlineStr">
        <is>
          <t>2. No começo do mês, crie uma linha por contrato na aba Recebimentos, escolhendo a competência na lista e o código do contrato. Imóvel, proprietário e aluguel vêm sozinhos.</t>
        </is>
      </c>
    </row>
    <row r="11" ht="30" customHeight="1">
      <c r="B11" s="2" t="inlineStr">
        <is>
          <t>3. Lance o vencimento e, quando o dinheiro entrar, o valor recebido e a data. O status muda sozinho para Recebido, Recebido parcial, Atrasado ou Em aberto.</t>
        </is>
      </c>
    </row>
    <row r="12" ht="30" customHeight="1">
      <c r="B12" s="2" t="inlineStr">
        <is>
          <t>4. Confira a taxa de administração e o repasse (calculados) e lance os descontos do repasse com a descrição ao lado.</t>
        </is>
      </c>
    </row>
    <row r="13">
      <c r="B13" s="2" t="inlineStr">
        <is>
          <t>5. Ao repassar, preencha a data do repasse. O status do repasse vira Repassado.</t>
        </is>
      </c>
    </row>
    <row r="14" ht="30" customHeight="1">
      <c r="B14" s="2" t="inlineStr">
        <is>
          <t>6. No fim do mês, olhe a aba Resumo: previsto, recebido, em aberto, inadimplência, taxa e repasses pendentes.</t>
        </is>
      </c>
    </row>
    <row r="15">
      <c r="B15" s="2" t="inlineStr"/>
    </row>
    <row r="16">
      <c r="B16" s="3" t="inlineStr">
        <is>
          <t>Mês sem pagamento não se apaga</t>
        </is>
      </c>
    </row>
    <row r="17" ht="30" customHeight="1">
      <c r="B17" s="2" t="inlineStr">
        <is>
          <t>Deixe a linha com o valor recebido zerado. É assim que a inadimplência aparece no Resumo. Apagar a linha esconde o problema.</t>
        </is>
      </c>
    </row>
    <row r="18">
      <c r="B18" s="2" t="inlineStr"/>
    </row>
    <row r="19">
      <c r="B19" s="3" t="inlineStr">
        <is>
          <t>Reajuste</t>
        </is>
      </c>
    </row>
    <row r="20" ht="30" customHeight="1">
      <c r="B20" s="2" t="inlineStr">
        <is>
          <t>Preencha a Data-base do reajuste na aba Contratos: é a data do último reajuste aplicado ou, se nunca houve nenhum, a data de assinatura. O Próximo reajuste sai dela (12 meses depois) e o Alerta acende faltando 30 dias ou menos. Se a data-base já passou de um ano, o alerta acusa Reajuste vencido, em vermelho.</t>
        </is>
      </c>
    </row>
    <row r="21" ht="30" customHeight="1">
      <c r="B21" s="2" t="inlineStr">
        <is>
          <t>Depois de aplicar o reajuste, faça 3 coisas na mão: lance a linha na aba Reajustes, atualize o Aluguel vigente e mova a Data-base do reajuste para a data nova. É manual de propósito: reajuste é decisão, não cálculo automático.</t>
        </is>
      </c>
    </row>
    <row r="22">
      <c r="B22" s="2" t="inlineStr"/>
    </row>
    <row r="23">
      <c r="B23" s="3" t="inlineStr">
        <is>
          <t>A única fórmula que talvez você precise trocar</t>
        </is>
      </c>
    </row>
    <row r="24" ht="30" customHeight="1">
      <c r="B24" s="2" t="inlineStr">
        <is>
          <t>A taxa de administração está no regime de caixa: mês sem recebimento não gera taxa (coluna P da aba Recebimentos). Se o seu contrato de administração cobrar sobre o previsto, troque a fórmula da coluna P para calcular sobre a coluna O sem a condição do valor recebido.</t>
        </is>
      </c>
    </row>
    <row r="25">
      <c r="B25" s="2" t="inlineStr"/>
    </row>
    <row r="26">
      <c r="B26" s="3" t="inlineStr">
        <is>
          <t>A taxa incide sobre o quê</t>
        </is>
      </c>
    </row>
    <row r="27" ht="30" customHeight="1">
      <c r="B27" s="2" t="inlineStr">
        <is>
          <t>Sobre o aluguel mais o ajuste do mês (coluna O), nunca sobre condomínio, IPTU e água cobrados no mesmo boleto (coluna G). É o detalhe que separa uma planilha de imobiliária de um template genérico de finanças.</t>
        </is>
      </c>
    </row>
    <row r="28">
      <c r="B28" s="2" t="inlineStr"/>
    </row>
    <row r="29">
      <c r="B29" s="3" t="inlineStr">
        <is>
          <t>Fechamento do ano</t>
        </is>
      </c>
    </row>
    <row r="30" ht="30" customHeight="1">
      <c r="B30" s="2" t="inlineStr">
        <is>
          <t>Na aba Resumo, o bloco da direita soma por proprietário no ano inteiro. Troque só o ano na célula do Ano de referência. É o número que o proprietário usa no imposto de renda e a base que a imobiliária consolida para a DIMOB.</t>
        </is>
      </c>
    </row>
    <row r="31">
      <c r="B31" s="2" t="inlineStr"/>
    </row>
    <row r="32">
      <c r="B32" s="3" t="inlineStr">
        <is>
          <t>O que esta planilha NÃO faz</t>
        </is>
      </c>
    </row>
    <row r="33" ht="30" customHeight="1">
      <c r="B33" s="2" t="inlineStr">
        <is>
          <t>Não emite boleto, não concilia retorno bancário, não gera recibo nem demonstrativo em PDF, não registra quem alterou o quê, não avisa sozinha (só quem abre o arquivo vê o alerta), não gera o arquivo da DIMOB e não controla vistoria nem manutenção.</t>
        </is>
      </c>
    </row>
    <row r="34">
      <c r="B34" s="2" t="inlineStr"/>
    </row>
    <row r="35">
      <c r="B35" s="4" t="inlineStr">
        <is>
          <t>As primeiras linhas de cada aba são exemplos fictícios, marcados como exemplo na coluna de observações. Apague antes de usar. Na aba Recebimentos os 3 exemplos mostram os três estados: pago e repassado, inadimplente e ainda em aberto.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24" customWidth="1" min="3" max="3"/>
    <col width="24" customWidth="1" min="4" max="4"/>
    <col width="15" customWidth="1" min="5" max="5"/>
    <col width="15" customWidth="1" min="6" max="6"/>
    <col width="17" customWidth="1" min="7" max="7"/>
    <col width="13" customWidth="1" min="8" max="8"/>
    <col width="16" customWidth="1" min="9" max="9"/>
    <col width="18" customWidth="1" min="10" max="10"/>
    <col width="18" customWidth="1" min="11" max="11"/>
    <col width="16" customWidth="1" min="12" max="12"/>
    <col width="18" customWidth="1" min="13" max="13"/>
    <col width="17" customWidth="1" min="14" max="14"/>
    <col width="19" customWidth="1" min="15" max="15"/>
    <col width="15" customWidth="1" min="16" max="16"/>
    <col width="26" customWidth="1" min="17" max="17"/>
    <col width="30" customWidth="1" min="18" max="18"/>
  </cols>
  <sheetData>
    <row r="1" ht="32" customHeight="1">
      <c r="A1" s="5" t="inlineStr">
        <is>
          <t>Código do contrato</t>
        </is>
      </c>
      <c r="B1" s="5" t="inlineStr">
        <is>
          <t>Imóvel</t>
        </is>
      </c>
      <c r="C1" s="5" t="inlineStr">
        <is>
          <t>Proprietário</t>
        </is>
      </c>
      <c r="D1" s="5" t="inlineStr">
        <is>
          <t>Inquilino</t>
        </is>
      </c>
      <c r="E1" s="5" t="inlineStr">
        <is>
          <t>Início do contrato</t>
        </is>
      </c>
      <c r="F1" s="5" t="inlineStr">
        <is>
          <t>Fim do contrato</t>
        </is>
      </c>
      <c r="G1" s="5" t="inlineStr">
        <is>
          <t>Aluguel vigente (R$)</t>
        </is>
      </c>
      <c r="H1" s="5" t="inlineStr">
        <is>
          <t>Dia do vencimento</t>
        </is>
      </c>
      <c r="I1" s="5" t="inlineStr">
        <is>
          <t>Índice de reajuste</t>
        </is>
      </c>
      <c r="J1" s="5" t="inlineStr">
        <is>
          <t>Taxa de administração (%)</t>
        </is>
      </c>
      <c r="K1" s="5" t="inlineStr">
        <is>
          <t>Condomínio (quem paga)</t>
        </is>
      </c>
      <c r="L1" s="5" t="inlineStr">
        <is>
          <t>IPTU (quem paga)</t>
        </is>
      </c>
      <c r="M1" s="5" t="inlineStr">
        <is>
          <t>Garantia</t>
        </is>
      </c>
      <c r="N1" s="5" t="inlineStr">
        <is>
          <t>Situação do contrato</t>
        </is>
      </c>
      <c r="O1" s="5" t="inlineStr">
        <is>
          <t>Data-base do reajuste</t>
        </is>
      </c>
      <c r="P1" s="5" t="inlineStr">
        <is>
          <t>Próximo reajuste</t>
        </is>
      </c>
      <c r="Q1" s="5" t="inlineStr">
        <is>
          <t>Alerta de reajuste</t>
        </is>
      </c>
      <c r="R1" s="5" t="inlineStr">
        <is>
          <t>Observações</t>
        </is>
      </c>
    </row>
    <row r="2">
      <c r="A2" s="6" t="inlineStr">
        <is>
          <t>CT-001</t>
        </is>
      </c>
      <c r="B2" s="6" t="inlineStr">
        <is>
          <t>Apto 302, Ed. Aurora, Centro</t>
        </is>
      </c>
      <c r="C2" s="6" t="inlineStr">
        <is>
          <t>Marina Álvares (exemplo)</t>
        </is>
      </c>
      <c r="D2" s="6" t="inlineStr">
        <is>
          <t>Rogério Tavares (exemplo)</t>
        </is>
      </c>
      <c r="E2" s="7" t="n">
        <v>45524</v>
      </c>
      <c r="F2" s="7" t="n">
        <v>46618</v>
      </c>
      <c r="G2" s="8" t="n">
        <v>2200</v>
      </c>
      <c r="H2" s="6" t="n">
        <v>10</v>
      </c>
      <c r="I2" s="6" t="inlineStr">
        <is>
          <t>IGP-M</t>
        </is>
      </c>
      <c r="J2" s="9" t="n">
        <v>0.1</v>
      </c>
      <c r="K2" s="6" t="inlineStr">
        <is>
          <t>Inquilino</t>
        </is>
      </c>
      <c r="L2" s="6" t="inlineStr">
        <is>
          <t>Inquilino</t>
        </is>
      </c>
      <c r="M2" s="6" t="inlineStr">
        <is>
          <t>Fiador</t>
        </is>
      </c>
      <c r="N2" s="6" t="inlineStr">
        <is>
          <t>Ativo</t>
        </is>
      </c>
      <c r="O2" s="7" t="n">
        <v>45889</v>
      </c>
      <c r="P2" s="10">
        <f>IF($O2="","",EDATE($O2,12))</f>
        <v/>
      </c>
      <c r="Q2" s="11">
        <f>IF($P2="","",IF($P2&lt;TODAY(),"Reajuste vencido há "&amp;(TODAY()-$P2)&amp;" dias",IF($P2-TODAY()&lt;=30,"Reajustar em "&amp;($P2-TODAY())&amp;" dias","")))</f>
        <v/>
      </c>
      <c r="R2" s="6" t="inlineStr">
        <is>
          <t>Exemplo: alerta de reajuste chegando</t>
        </is>
      </c>
    </row>
    <row r="3">
      <c r="A3" s="6" t="inlineStr">
        <is>
          <t>CT-002</t>
        </is>
      </c>
      <c r="B3" s="6" t="inlineStr">
        <is>
          <t>Casa 14, Rua das Palmeiras</t>
        </is>
      </c>
      <c r="C3" s="6" t="inlineStr">
        <is>
          <t>Construtora Bela Vista (exemplo)</t>
        </is>
      </c>
      <c r="D3" s="6" t="inlineStr">
        <is>
          <t>Camila Prado (exemplo)</t>
        </is>
      </c>
      <c r="E3" s="7" t="n">
        <v>45444</v>
      </c>
      <c r="F3" s="7" t="n">
        <v>46538</v>
      </c>
      <c r="G3" s="8" t="n">
        <v>3500</v>
      </c>
      <c r="H3" s="6" t="n">
        <v>5</v>
      </c>
      <c r="I3" s="6" t="inlineStr">
        <is>
          <t>IPCA</t>
        </is>
      </c>
      <c r="J3" s="9" t="n">
        <v>0.08</v>
      </c>
      <c r="K3" s="6" t="inlineStr">
        <is>
          <t>Não há</t>
        </is>
      </c>
      <c r="L3" s="6" t="inlineStr">
        <is>
          <t>Proprietário</t>
        </is>
      </c>
      <c r="M3" s="6" t="inlineStr">
        <is>
          <t>Seguro fiança</t>
        </is>
      </c>
      <c r="N3" s="6" t="inlineStr">
        <is>
          <t>Ativo</t>
        </is>
      </c>
      <c r="O3" s="7" t="n">
        <v>45809</v>
      </c>
      <c r="P3" s="10">
        <f>IF($O3="","",EDATE($O3,12))</f>
        <v/>
      </c>
      <c r="Q3" s="11">
        <f>IF($P3="","",IF($P3&lt;TODAY(),"Reajuste vencido há "&amp;(TODAY()-$P3)&amp;" dias",IF($P3-TODAY()&lt;=30,"Reajustar em "&amp;($P3-TODAY())&amp;" dias","")))</f>
        <v/>
      </c>
      <c r="R3" s="6" t="inlineStr">
        <is>
          <t>Exemplo: reajuste vencido, passou do aniversário</t>
        </is>
      </c>
    </row>
    <row r="4">
      <c r="A4" s="6" t="inlineStr">
        <is>
          <t>CT-003</t>
        </is>
      </c>
      <c r="B4" s="6" t="inlineStr">
        <is>
          <t>Sala 71, Ed. Trade Center</t>
        </is>
      </c>
      <c r="C4" s="6" t="inlineStr">
        <is>
          <t>Jorge Nakamura (exemplo)</t>
        </is>
      </c>
      <c r="D4" s="6" t="inlineStr">
        <is>
          <t>Studio Ponto Alto (exemplo)</t>
        </is>
      </c>
      <c r="E4" s="7" t="n">
        <v>46037</v>
      </c>
      <c r="F4" s="7" t="n">
        <v>47132</v>
      </c>
      <c r="G4" s="8" t="n">
        <v>1800</v>
      </c>
      <c r="H4" s="6" t="n">
        <v>15</v>
      </c>
      <c r="I4" s="6" t="inlineStr">
        <is>
          <t>IGP-M</t>
        </is>
      </c>
      <c r="J4" s="9" t="n">
        <v>0.12</v>
      </c>
      <c r="K4" s="6" t="inlineStr">
        <is>
          <t>Inquilino</t>
        </is>
      </c>
      <c r="L4" s="6" t="inlineStr">
        <is>
          <t>Inquilino</t>
        </is>
      </c>
      <c r="M4" s="6" t="inlineStr">
        <is>
          <t>Caução</t>
        </is>
      </c>
      <c r="N4" s="6" t="inlineStr">
        <is>
          <t>Ativo</t>
        </is>
      </c>
      <c r="O4" s="7" t="n">
        <v>46037</v>
      </c>
      <c r="P4" s="10">
        <f>IF($O4="","",EDATE($O4,12))</f>
        <v/>
      </c>
      <c r="Q4" s="11">
        <f>IF($P4="","",IF($P4&lt;TODAY(),"Reajuste vencido há "&amp;(TODAY()-$P4)&amp;" dias",IF($P4-TODAY()&lt;=30,"Reajustar em "&amp;($P4-TODAY())&amp;" dias","")))</f>
        <v/>
      </c>
      <c r="R4" s="6" t="inlineStr">
        <is>
          <t>Exemplo: nunca reajustado, data-base é a assinatura</t>
        </is>
      </c>
    </row>
    <row r="5">
      <c r="A5" s="6" t="n"/>
      <c r="B5" s="6" t="n"/>
      <c r="C5" s="6" t="n"/>
      <c r="D5" s="6" t="n"/>
      <c r="E5" s="7" t="n"/>
      <c r="F5" s="7" t="n"/>
      <c r="G5" s="8" t="n"/>
      <c r="H5" s="6" t="n"/>
      <c r="I5" s="6" t="n"/>
      <c r="J5" s="9" t="n"/>
      <c r="K5" s="6" t="n"/>
      <c r="L5" s="6" t="n"/>
      <c r="M5" s="6" t="n"/>
      <c r="N5" s="6" t="n"/>
      <c r="O5" s="7" t="n"/>
      <c r="P5" s="10">
        <f>IF($O5="","",EDATE($O5,12))</f>
        <v/>
      </c>
      <c r="Q5" s="11">
        <f>IF($P5="","",IF($P5&lt;TODAY(),"Reajuste vencido há "&amp;(TODAY()-$P5)&amp;" dias",IF($P5-TODAY()&lt;=30,"Reajustar em "&amp;($P5-TODAY())&amp;" dias","")))</f>
        <v/>
      </c>
      <c r="R5" s="6" t="n"/>
    </row>
    <row r="6">
      <c r="A6" s="6" t="n"/>
      <c r="B6" s="6" t="n"/>
      <c r="C6" s="6" t="n"/>
      <c r="D6" s="6" t="n"/>
      <c r="E6" s="7" t="n"/>
      <c r="F6" s="7" t="n"/>
      <c r="G6" s="8" t="n"/>
      <c r="H6" s="6" t="n"/>
      <c r="I6" s="6" t="n"/>
      <c r="J6" s="9" t="n"/>
      <c r="K6" s="6" t="n"/>
      <c r="L6" s="6" t="n"/>
      <c r="M6" s="6" t="n"/>
      <c r="N6" s="6" t="n"/>
      <c r="O6" s="7" t="n"/>
      <c r="P6" s="10">
        <f>IF($O6="","",EDATE($O6,12))</f>
        <v/>
      </c>
      <c r="Q6" s="11">
        <f>IF($P6="","",IF($P6&lt;TODAY(),"Reajuste vencido há "&amp;(TODAY()-$P6)&amp;" dias",IF($P6-TODAY()&lt;=30,"Reajustar em "&amp;($P6-TODAY())&amp;" dias","")))</f>
        <v/>
      </c>
      <c r="R6" s="6" t="n"/>
    </row>
    <row r="7">
      <c r="A7" s="6" t="n"/>
      <c r="B7" s="6" t="n"/>
      <c r="C7" s="6" t="n"/>
      <c r="D7" s="6" t="n"/>
      <c r="E7" s="7" t="n"/>
      <c r="F7" s="7" t="n"/>
      <c r="G7" s="8" t="n"/>
      <c r="H7" s="6" t="n"/>
      <c r="I7" s="6" t="n"/>
      <c r="J7" s="9" t="n"/>
      <c r="K7" s="6" t="n"/>
      <c r="L7" s="6" t="n"/>
      <c r="M7" s="6" t="n"/>
      <c r="N7" s="6" t="n"/>
      <c r="O7" s="7" t="n"/>
      <c r="P7" s="10">
        <f>IF($O7="","",EDATE($O7,12))</f>
        <v/>
      </c>
      <c r="Q7" s="11">
        <f>IF($P7="","",IF($P7&lt;TODAY(),"Reajuste vencido há "&amp;(TODAY()-$P7)&amp;" dias",IF($P7-TODAY()&lt;=30,"Reajustar em "&amp;($P7-TODAY())&amp;" dias","")))</f>
        <v/>
      </c>
      <c r="R7" s="6" t="n"/>
    </row>
    <row r="8">
      <c r="A8" s="6" t="n"/>
      <c r="B8" s="6" t="n"/>
      <c r="C8" s="6" t="n"/>
      <c r="D8" s="6" t="n"/>
      <c r="E8" s="7" t="n"/>
      <c r="F8" s="7" t="n"/>
      <c r="G8" s="8" t="n"/>
      <c r="H8" s="6" t="n"/>
      <c r="I8" s="6" t="n"/>
      <c r="J8" s="9" t="n"/>
      <c r="K8" s="6" t="n"/>
      <c r="L8" s="6" t="n"/>
      <c r="M8" s="6" t="n"/>
      <c r="N8" s="6" t="n"/>
      <c r="O8" s="7" t="n"/>
      <c r="P8" s="10">
        <f>IF($O8="","",EDATE($O8,12))</f>
        <v/>
      </c>
      <c r="Q8" s="11">
        <f>IF($P8="","",IF($P8&lt;TODAY(),"Reajuste vencido há "&amp;(TODAY()-$P8)&amp;" dias",IF($P8-TODAY()&lt;=30,"Reajustar em "&amp;($P8-TODAY())&amp;" dias","")))</f>
        <v/>
      </c>
      <c r="R8" s="6" t="n"/>
    </row>
    <row r="9">
      <c r="A9" s="6" t="n"/>
      <c r="B9" s="6" t="n"/>
      <c r="C9" s="6" t="n"/>
      <c r="D9" s="6" t="n"/>
      <c r="E9" s="7" t="n"/>
      <c r="F9" s="7" t="n"/>
      <c r="G9" s="8" t="n"/>
      <c r="H9" s="6" t="n"/>
      <c r="I9" s="6" t="n"/>
      <c r="J9" s="9" t="n"/>
      <c r="K9" s="6" t="n"/>
      <c r="L9" s="6" t="n"/>
      <c r="M9" s="6" t="n"/>
      <c r="N9" s="6" t="n"/>
      <c r="O9" s="7" t="n"/>
      <c r="P9" s="10">
        <f>IF($O9="","",EDATE($O9,12))</f>
        <v/>
      </c>
      <c r="Q9" s="11">
        <f>IF($P9="","",IF($P9&lt;TODAY(),"Reajuste vencido há "&amp;(TODAY()-$P9)&amp;" dias",IF($P9-TODAY()&lt;=30,"Reajustar em "&amp;($P9-TODAY())&amp;" dias","")))</f>
        <v/>
      </c>
      <c r="R9" s="6" t="n"/>
    </row>
    <row r="10">
      <c r="A10" s="6" t="n"/>
      <c r="B10" s="6" t="n"/>
      <c r="C10" s="6" t="n"/>
      <c r="D10" s="6" t="n"/>
      <c r="E10" s="7" t="n"/>
      <c r="F10" s="7" t="n"/>
      <c r="G10" s="8" t="n"/>
      <c r="H10" s="6" t="n"/>
      <c r="I10" s="6" t="n"/>
      <c r="J10" s="9" t="n"/>
      <c r="K10" s="6" t="n"/>
      <c r="L10" s="6" t="n"/>
      <c r="M10" s="6" t="n"/>
      <c r="N10" s="6" t="n"/>
      <c r="O10" s="7" t="n"/>
      <c r="P10" s="10">
        <f>IF($O10="","",EDATE($O10,12))</f>
        <v/>
      </c>
      <c r="Q10" s="11">
        <f>IF($P10="","",IF($P10&lt;TODAY(),"Reajuste vencido há "&amp;(TODAY()-$P10)&amp;" dias",IF($P10-TODAY()&lt;=30,"Reajustar em "&amp;($P10-TODAY())&amp;" dias","")))</f>
        <v/>
      </c>
      <c r="R10" s="6" t="n"/>
    </row>
    <row r="11">
      <c r="A11" s="6" t="n"/>
      <c r="B11" s="6" t="n"/>
      <c r="C11" s="6" t="n"/>
      <c r="D11" s="6" t="n"/>
      <c r="E11" s="7" t="n"/>
      <c r="F11" s="7" t="n"/>
      <c r="G11" s="8" t="n"/>
      <c r="H11" s="6" t="n"/>
      <c r="I11" s="6" t="n"/>
      <c r="J11" s="9" t="n"/>
      <c r="K11" s="6" t="n"/>
      <c r="L11" s="6" t="n"/>
      <c r="M11" s="6" t="n"/>
      <c r="N11" s="6" t="n"/>
      <c r="O11" s="7" t="n"/>
      <c r="P11" s="10">
        <f>IF($O11="","",EDATE($O11,12))</f>
        <v/>
      </c>
      <c r="Q11" s="11">
        <f>IF($P11="","",IF($P11&lt;TODAY(),"Reajuste vencido há "&amp;(TODAY()-$P11)&amp;" dias",IF($P11-TODAY()&lt;=30,"Reajustar em "&amp;($P11-TODAY())&amp;" dias","")))</f>
        <v/>
      </c>
      <c r="R11" s="6" t="n"/>
    </row>
    <row r="12">
      <c r="A12" s="6" t="n"/>
      <c r="B12" s="6" t="n"/>
      <c r="C12" s="6" t="n"/>
      <c r="D12" s="6" t="n"/>
      <c r="E12" s="7" t="n"/>
      <c r="F12" s="7" t="n"/>
      <c r="G12" s="8" t="n"/>
      <c r="H12" s="6" t="n"/>
      <c r="I12" s="6" t="n"/>
      <c r="J12" s="9" t="n"/>
      <c r="K12" s="6" t="n"/>
      <c r="L12" s="6" t="n"/>
      <c r="M12" s="6" t="n"/>
      <c r="N12" s="6" t="n"/>
      <c r="O12" s="7" t="n"/>
      <c r="P12" s="10">
        <f>IF($O12="","",EDATE($O12,12))</f>
        <v/>
      </c>
      <c r="Q12" s="11">
        <f>IF($P12="","",IF($P12&lt;TODAY(),"Reajuste vencido há "&amp;(TODAY()-$P12)&amp;" dias",IF($P12-TODAY()&lt;=30,"Reajustar em "&amp;($P12-TODAY())&amp;" dias","")))</f>
        <v/>
      </c>
      <c r="R12" s="6" t="n"/>
    </row>
    <row r="13">
      <c r="A13" s="6" t="n"/>
      <c r="B13" s="6" t="n"/>
      <c r="C13" s="6" t="n"/>
      <c r="D13" s="6" t="n"/>
      <c r="E13" s="7" t="n"/>
      <c r="F13" s="7" t="n"/>
      <c r="G13" s="8" t="n"/>
      <c r="H13" s="6" t="n"/>
      <c r="I13" s="6" t="n"/>
      <c r="J13" s="9" t="n"/>
      <c r="K13" s="6" t="n"/>
      <c r="L13" s="6" t="n"/>
      <c r="M13" s="6" t="n"/>
      <c r="N13" s="6" t="n"/>
      <c r="O13" s="7" t="n"/>
      <c r="P13" s="10">
        <f>IF($O13="","",EDATE($O13,12))</f>
        <v/>
      </c>
      <c r="Q13" s="11">
        <f>IF($P13="","",IF($P13&lt;TODAY(),"Reajuste vencido há "&amp;(TODAY()-$P13)&amp;" dias",IF($P13-TODAY()&lt;=30,"Reajustar em "&amp;($P13-TODAY())&amp;" dias","")))</f>
        <v/>
      </c>
      <c r="R13" s="6" t="n"/>
    </row>
    <row r="14">
      <c r="A14" s="6" t="n"/>
      <c r="B14" s="6" t="n"/>
      <c r="C14" s="6" t="n"/>
      <c r="D14" s="6" t="n"/>
      <c r="E14" s="7" t="n"/>
      <c r="F14" s="7" t="n"/>
      <c r="G14" s="8" t="n"/>
      <c r="H14" s="6" t="n"/>
      <c r="I14" s="6" t="n"/>
      <c r="J14" s="9" t="n"/>
      <c r="K14" s="6" t="n"/>
      <c r="L14" s="6" t="n"/>
      <c r="M14" s="6" t="n"/>
      <c r="N14" s="6" t="n"/>
      <c r="O14" s="7" t="n"/>
      <c r="P14" s="10">
        <f>IF($O14="","",EDATE($O14,12))</f>
        <v/>
      </c>
      <c r="Q14" s="11">
        <f>IF($P14="","",IF($P14&lt;TODAY(),"Reajuste vencido há "&amp;(TODAY()-$P14)&amp;" dias",IF($P14-TODAY()&lt;=30,"Reajustar em "&amp;($P14-TODAY())&amp;" dias","")))</f>
        <v/>
      </c>
      <c r="R14" s="6" t="n"/>
    </row>
    <row r="15">
      <c r="A15" s="6" t="n"/>
      <c r="B15" s="6" t="n"/>
      <c r="C15" s="6" t="n"/>
      <c r="D15" s="6" t="n"/>
      <c r="E15" s="7" t="n"/>
      <c r="F15" s="7" t="n"/>
      <c r="G15" s="8" t="n"/>
      <c r="H15" s="6" t="n"/>
      <c r="I15" s="6" t="n"/>
      <c r="J15" s="9" t="n"/>
      <c r="K15" s="6" t="n"/>
      <c r="L15" s="6" t="n"/>
      <c r="M15" s="6" t="n"/>
      <c r="N15" s="6" t="n"/>
      <c r="O15" s="7" t="n"/>
      <c r="P15" s="10">
        <f>IF($O15="","",EDATE($O15,12))</f>
        <v/>
      </c>
      <c r="Q15" s="11">
        <f>IF($P15="","",IF($P15&lt;TODAY(),"Reajuste vencido há "&amp;(TODAY()-$P15)&amp;" dias",IF($P15-TODAY()&lt;=30,"Reajustar em "&amp;($P15-TODAY())&amp;" dias","")))</f>
        <v/>
      </c>
      <c r="R15" s="6" t="n"/>
    </row>
    <row r="16">
      <c r="A16" s="6" t="n"/>
      <c r="B16" s="6" t="n"/>
      <c r="C16" s="6" t="n"/>
      <c r="D16" s="6" t="n"/>
      <c r="E16" s="7" t="n"/>
      <c r="F16" s="7" t="n"/>
      <c r="G16" s="8" t="n"/>
      <c r="H16" s="6" t="n"/>
      <c r="I16" s="6" t="n"/>
      <c r="J16" s="9" t="n"/>
      <c r="K16" s="6" t="n"/>
      <c r="L16" s="6" t="n"/>
      <c r="M16" s="6" t="n"/>
      <c r="N16" s="6" t="n"/>
      <c r="O16" s="7" t="n"/>
      <c r="P16" s="10">
        <f>IF($O16="","",EDATE($O16,12))</f>
        <v/>
      </c>
      <c r="Q16" s="11">
        <f>IF($P16="","",IF($P16&lt;TODAY(),"Reajuste vencido há "&amp;(TODAY()-$P16)&amp;" dias",IF($P16-TODAY()&lt;=30,"Reajustar em "&amp;($P16-TODAY())&amp;" dias","")))</f>
        <v/>
      </c>
      <c r="R16" s="6" t="n"/>
    </row>
    <row r="17">
      <c r="A17" s="6" t="n"/>
      <c r="B17" s="6" t="n"/>
      <c r="C17" s="6" t="n"/>
      <c r="D17" s="6" t="n"/>
      <c r="E17" s="7" t="n"/>
      <c r="F17" s="7" t="n"/>
      <c r="G17" s="8" t="n"/>
      <c r="H17" s="6" t="n"/>
      <c r="I17" s="6" t="n"/>
      <c r="J17" s="9" t="n"/>
      <c r="K17" s="6" t="n"/>
      <c r="L17" s="6" t="n"/>
      <c r="M17" s="6" t="n"/>
      <c r="N17" s="6" t="n"/>
      <c r="O17" s="7" t="n"/>
      <c r="P17" s="10">
        <f>IF($O17="","",EDATE($O17,12))</f>
        <v/>
      </c>
      <c r="Q17" s="11">
        <f>IF($P17="","",IF($P17&lt;TODAY(),"Reajuste vencido há "&amp;(TODAY()-$P17)&amp;" dias",IF($P17-TODAY()&lt;=30,"Reajustar em "&amp;($P17-TODAY())&amp;" dias","")))</f>
        <v/>
      </c>
      <c r="R17" s="6" t="n"/>
    </row>
    <row r="18">
      <c r="A18" s="6" t="n"/>
      <c r="B18" s="6" t="n"/>
      <c r="C18" s="6" t="n"/>
      <c r="D18" s="6" t="n"/>
      <c r="E18" s="7" t="n"/>
      <c r="F18" s="7" t="n"/>
      <c r="G18" s="8" t="n"/>
      <c r="H18" s="6" t="n"/>
      <c r="I18" s="6" t="n"/>
      <c r="J18" s="9" t="n"/>
      <c r="K18" s="6" t="n"/>
      <c r="L18" s="6" t="n"/>
      <c r="M18" s="6" t="n"/>
      <c r="N18" s="6" t="n"/>
      <c r="O18" s="7" t="n"/>
      <c r="P18" s="10">
        <f>IF($O18="","",EDATE($O18,12))</f>
        <v/>
      </c>
      <c r="Q18" s="11">
        <f>IF($P18="","",IF($P18&lt;TODAY(),"Reajuste vencido há "&amp;(TODAY()-$P18)&amp;" dias",IF($P18-TODAY()&lt;=30,"Reajustar em "&amp;($P18-TODAY())&amp;" dias","")))</f>
        <v/>
      </c>
      <c r="R18" s="6" t="n"/>
    </row>
    <row r="19">
      <c r="A19" s="6" t="n"/>
      <c r="B19" s="6" t="n"/>
      <c r="C19" s="6" t="n"/>
      <c r="D19" s="6" t="n"/>
      <c r="E19" s="7" t="n"/>
      <c r="F19" s="7" t="n"/>
      <c r="G19" s="8" t="n"/>
      <c r="H19" s="6" t="n"/>
      <c r="I19" s="6" t="n"/>
      <c r="J19" s="9" t="n"/>
      <c r="K19" s="6" t="n"/>
      <c r="L19" s="6" t="n"/>
      <c r="M19" s="6" t="n"/>
      <c r="N19" s="6" t="n"/>
      <c r="O19" s="7" t="n"/>
      <c r="P19" s="10">
        <f>IF($O19="","",EDATE($O19,12))</f>
        <v/>
      </c>
      <c r="Q19" s="11">
        <f>IF($P19="","",IF($P19&lt;TODAY(),"Reajuste vencido há "&amp;(TODAY()-$P19)&amp;" dias",IF($P19-TODAY()&lt;=30,"Reajustar em "&amp;($P19-TODAY())&amp;" dias","")))</f>
        <v/>
      </c>
      <c r="R19" s="6" t="n"/>
    </row>
    <row r="20">
      <c r="A20" s="6" t="n"/>
      <c r="B20" s="6" t="n"/>
      <c r="C20" s="6" t="n"/>
      <c r="D20" s="6" t="n"/>
      <c r="E20" s="7" t="n"/>
      <c r="F20" s="7" t="n"/>
      <c r="G20" s="8" t="n"/>
      <c r="H20" s="6" t="n"/>
      <c r="I20" s="6" t="n"/>
      <c r="J20" s="9" t="n"/>
      <c r="K20" s="6" t="n"/>
      <c r="L20" s="6" t="n"/>
      <c r="M20" s="6" t="n"/>
      <c r="N20" s="6" t="n"/>
      <c r="O20" s="7" t="n"/>
      <c r="P20" s="10">
        <f>IF($O20="","",EDATE($O20,12))</f>
        <v/>
      </c>
      <c r="Q20" s="11">
        <f>IF($P20="","",IF($P20&lt;TODAY(),"Reajuste vencido há "&amp;(TODAY()-$P20)&amp;" dias",IF($P20-TODAY()&lt;=30,"Reajustar em "&amp;($P20-TODAY())&amp;" dias","")))</f>
        <v/>
      </c>
      <c r="R20" s="6" t="n"/>
    </row>
    <row r="21">
      <c r="A21" s="6" t="n"/>
      <c r="B21" s="6" t="n"/>
      <c r="C21" s="6" t="n"/>
      <c r="D21" s="6" t="n"/>
      <c r="E21" s="7" t="n"/>
      <c r="F21" s="7" t="n"/>
      <c r="G21" s="8" t="n"/>
      <c r="H21" s="6" t="n"/>
      <c r="I21" s="6" t="n"/>
      <c r="J21" s="9" t="n"/>
      <c r="K21" s="6" t="n"/>
      <c r="L21" s="6" t="n"/>
      <c r="M21" s="6" t="n"/>
      <c r="N21" s="6" t="n"/>
      <c r="O21" s="7" t="n"/>
      <c r="P21" s="10">
        <f>IF($O21="","",EDATE($O21,12))</f>
        <v/>
      </c>
      <c r="Q21" s="11">
        <f>IF($P21="","",IF($P21&lt;TODAY(),"Reajuste vencido há "&amp;(TODAY()-$P21)&amp;" dias",IF($P21-TODAY()&lt;=30,"Reajustar em "&amp;($P21-TODAY())&amp;" dias","")))</f>
        <v/>
      </c>
      <c r="R21" s="6" t="n"/>
    </row>
    <row r="22">
      <c r="A22" s="6" t="n"/>
      <c r="B22" s="6" t="n"/>
      <c r="C22" s="6" t="n"/>
      <c r="D22" s="6" t="n"/>
      <c r="E22" s="7" t="n"/>
      <c r="F22" s="7" t="n"/>
      <c r="G22" s="8" t="n"/>
      <c r="H22" s="6" t="n"/>
      <c r="I22" s="6" t="n"/>
      <c r="J22" s="9" t="n"/>
      <c r="K22" s="6" t="n"/>
      <c r="L22" s="6" t="n"/>
      <c r="M22" s="6" t="n"/>
      <c r="N22" s="6" t="n"/>
      <c r="O22" s="7" t="n"/>
      <c r="P22" s="10">
        <f>IF($O22="","",EDATE($O22,12))</f>
        <v/>
      </c>
      <c r="Q22" s="11">
        <f>IF($P22="","",IF($P22&lt;TODAY(),"Reajuste vencido há "&amp;(TODAY()-$P22)&amp;" dias",IF($P22-TODAY()&lt;=30,"Reajustar em "&amp;($P22-TODAY())&amp;" dias","")))</f>
        <v/>
      </c>
      <c r="R22" s="6" t="n"/>
    </row>
    <row r="23">
      <c r="A23" s="6" t="n"/>
      <c r="B23" s="6" t="n"/>
      <c r="C23" s="6" t="n"/>
      <c r="D23" s="6" t="n"/>
      <c r="E23" s="7" t="n"/>
      <c r="F23" s="7" t="n"/>
      <c r="G23" s="8" t="n"/>
      <c r="H23" s="6" t="n"/>
      <c r="I23" s="6" t="n"/>
      <c r="J23" s="9" t="n"/>
      <c r="K23" s="6" t="n"/>
      <c r="L23" s="6" t="n"/>
      <c r="M23" s="6" t="n"/>
      <c r="N23" s="6" t="n"/>
      <c r="O23" s="7" t="n"/>
      <c r="P23" s="10">
        <f>IF($O23="","",EDATE($O23,12))</f>
        <v/>
      </c>
      <c r="Q23" s="11">
        <f>IF($P23="","",IF($P23&lt;TODAY(),"Reajuste vencido há "&amp;(TODAY()-$P23)&amp;" dias",IF($P23-TODAY()&lt;=30,"Reajustar em "&amp;($P23-TODAY())&amp;" dias","")))</f>
        <v/>
      </c>
      <c r="R23" s="6" t="n"/>
    </row>
    <row r="24">
      <c r="A24" s="6" t="n"/>
      <c r="B24" s="6" t="n"/>
      <c r="C24" s="6" t="n"/>
      <c r="D24" s="6" t="n"/>
      <c r="E24" s="7" t="n"/>
      <c r="F24" s="7" t="n"/>
      <c r="G24" s="8" t="n"/>
      <c r="H24" s="6" t="n"/>
      <c r="I24" s="6" t="n"/>
      <c r="J24" s="9" t="n"/>
      <c r="K24" s="6" t="n"/>
      <c r="L24" s="6" t="n"/>
      <c r="M24" s="6" t="n"/>
      <c r="N24" s="6" t="n"/>
      <c r="O24" s="7" t="n"/>
      <c r="P24" s="10">
        <f>IF($O24="","",EDATE($O24,12))</f>
        <v/>
      </c>
      <c r="Q24" s="11">
        <f>IF($P24="","",IF($P24&lt;TODAY(),"Reajuste vencido há "&amp;(TODAY()-$P24)&amp;" dias",IF($P24-TODAY()&lt;=30,"Reajustar em "&amp;($P24-TODAY())&amp;" dias","")))</f>
        <v/>
      </c>
      <c r="R24" s="6" t="n"/>
    </row>
    <row r="25">
      <c r="A25" s="6" t="n"/>
      <c r="B25" s="6" t="n"/>
      <c r="C25" s="6" t="n"/>
      <c r="D25" s="6" t="n"/>
      <c r="E25" s="7" t="n"/>
      <c r="F25" s="7" t="n"/>
      <c r="G25" s="8" t="n"/>
      <c r="H25" s="6" t="n"/>
      <c r="I25" s="6" t="n"/>
      <c r="J25" s="9" t="n"/>
      <c r="K25" s="6" t="n"/>
      <c r="L25" s="6" t="n"/>
      <c r="M25" s="6" t="n"/>
      <c r="N25" s="6" t="n"/>
      <c r="O25" s="7" t="n"/>
      <c r="P25" s="10">
        <f>IF($O25="","",EDATE($O25,12))</f>
        <v/>
      </c>
      <c r="Q25" s="11">
        <f>IF($P25="","",IF($P25&lt;TODAY(),"Reajuste vencido há "&amp;(TODAY()-$P25)&amp;" dias",IF($P25-TODAY()&lt;=30,"Reajustar em "&amp;($P25-TODAY())&amp;" dias","")))</f>
        <v/>
      </c>
      <c r="R25" s="6" t="n"/>
    </row>
    <row r="26">
      <c r="A26" s="6" t="n"/>
      <c r="B26" s="6" t="n"/>
      <c r="C26" s="6" t="n"/>
      <c r="D26" s="6" t="n"/>
      <c r="E26" s="7" t="n"/>
      <c r="F26" s="7" t="n"/>
      <c r="G26" s="8" t="n"/>
      <c r="H26" s="6" t="n"/>
      <c r="I26" s="6" t="n"/>
      <c r="J26" s="9" t="n"/>
      <c r="K26" s="6" t="n"/>
      <c r="L26" s="6" t="n"/>
      <c r="M26" s="6" t="n"/>
      <c r="N26" s="6" t="n"/>
      <c r="O26" s="7" t="n"/>
      <c r="P26" s="10">
        <f>IF($O26="","",EDATE($O26,12))</f>
        <v/>
      </c>
      <c r="Q26" s="11">
        <f>IF($P26="","",IF($P26&lt;TODAY(),"Reajuste vencido há "&amp;(TODAY()-$P26)&amp;" dias",IF($P26-TODAY()&lt;=30,"Reajustar em "&amp;($P26-TODAY())&amp;" dias","")))</f>
        <v/>
      </c>
      <c r="R26" s="6" t="n"/>
    </row>
    <row r="27">
      <c r="A27" s="6" t="n"/>
      <c r="B27" s="6" t="n"/>
      <c r="C27" s="6" t="n"/>
      <c r="D27" s="6" t="n"/>
      <c r="E27" s="7" t="n"/>
      <c r="F27" s="7" t="n"/>
      <c r="G27" s="8" t="n"/>
      <c r="H27" s="6" t="n"/>
      <c r="I27" s="6" t="n"/>
      <c r="J27" s="9" t="n"/>
      <c r="K27" s="6" t="n"/>
      <c r="L27" s="6" t="n"/>
      <c r="M27" s="6" t="n"/>
      <c r="N27" s="6" t="n"/>
      <c r="O27" s="7" t="n"/>
      <c r="P27" s="10">
        <f>IF($O27="","",EDATE($O27,12))</f>
        <v/>
      </c>
      <c r="Q27" s="11">
        <f>IF($P27="","",IF($P27&lt;TODAY(),"Reajuste vencido há "&amp;(TODAY()-$P27)&amp;" dias",IF($P27-TODAY()&lt;=30,"Reajustar em "&amp;($P27-TODAY())&amp;" dias","")))</f>
        <v/>
      </c>
      <c r="R27" s="6" t="n"/>
    </row>
    <row r="28">
      <c r="A28" s="6" t="n"/>
      <c r="B28" s="6" t="n"/>
      <c r="C28" s="6" t="n"/>
      <c r="D28" s="6" t="n"/>
      <c r="E28" s="7" t="n"/>
      <c r="F28" s="7" t="n"/>
      <c r="G28" s="8" t="n"/>
      <c r="H28" s="6" t="n"/>
      <c r="I28" s="6" t="n"/>
      <c r="J28" s="9" t="n"/>
      <c r="K28" s="6" t="n"/>
      <c r="L28" s="6" t="n"/>
      <c r="M28" s="6" t="n"/>
      <c r="N28" s="6" t="n"/>
      <c r="O28" s="7" t="n"/>
      <c r="P28" s="10">
        <f>IF($O28="","",EDATE($O28,12))</f>
        <v/>
      </c>
      <c r="Q28" s="11">
        <f>IF($P28="","",IF($P28&lt;TODAY(),"Reajuste vencido há "&amp;(TODAY()-$P28)&amp;" dias",IF($P28-TODAY()&lt;=30,"Reajustar em "&amp;($P28-TODAY())&amp;" dias","")))</f>
        <v/>
      </c>
      <c r="R28" s="6" t="n"/>
    </row>
    <row r="29">
      <c r="A29" s="6" t="n"/>
      <c r="B29" s="6" t="n"/>
      <c r="C29" s="6" t="n"/>
      <c r="D29" s="6" t="n"/>
      <c r="E29" s="7" t="n"/>
      <c r="F29" s="7" t="n"/>
      <c r="G29" s="8" t="n"/>
      <c r="H29" s="6" t="n"/>
      <c r="I29" s="6" t="n"/>
      <c r="J29" s="9" t="n"/>
      <c r="K29" s="6" t="n"/>
      <c r="L29" s="6" t="n"/>
      <c r="M29" s="6" t="n"/>
      <c r="N29" s="6" t="n"/>
      <c r="O29" s="7" t="n"/>
      <c r="P29" s="10">
        <f>IF($O29="","",EDATE($O29,12))</f>
        <v/>
      </c>
      <c r="Q29" s="11">
        <f>IF($P29="","",IF($P29&lt;TODAY(),"Reajuste vencido há "&amp;(TODAY()-$P29)&amp;" dias",IF($P29-TODAY()&lt;=30,"Reajustar em "&amp;($P29-TODAY())&amp;" dias","")))</f>
        <v/>
      </c>
      <c r="R29" s="6" t="n"/>
    </row>
    <row r="30">
      <c r="A30" s="6" t="n"/>
      <c r="B30" s="6" t="n"/>
      <c r="C30" s="6" t="n"/>
      <c r="D30" s="6" t="n"/>
      <c r="E30" s="7" t="n"/>
      <c r="F30" s="7" t="n"/>
      <c r="G30" s="8" t="n"/>
      <c r="H30" s="6" t="n"/>
      <c r="I30" s="6" t="n"/>
      <c r="J30" s="9" t="n"/>
      <c r="K30" s="6" t="n"/>
      <c r="L30" s="6" t="n"/>
      <c r="M30" s="6" t="n"/>
      <c r="N30" s="6" t="n"/>
      <c r="O30" s="7" t="n"/>
      <c r="P30" s="10">
        <f>IF($O30="","",EDATE($O30,12))</f>
        <v/>
      </c>
      <c r="Q30" s="11">
        <f>IF($P30="","",IF($P30&lt;TODAY(),"Reajuste vencido há "&amp;(TODAY()-$P30)&amp;" dias",IF($P30-TODAY()&lt;=30,"Reajustar em "&amp;($P30-TODAY())&amp;" dias","")))</f>
        <v/>
      </c>
      <c r="R30" s="6" t="n"/>
    </row>
    <row r="31">
      <c r="A31" s="6" t="n"/>
      <c r="B31" s="6" t="n"/>
      <c r="C31" s="6" t="n"/>
      <c r="D31" s="6" t="n"/>
      <c r="E31" s="7" t="n"/>
      <c r="F31" s="7" t="n"/>
      <c r="G31" s="8" t="n"/>
      <c r="H31" s="6" t="n"/>
      <c r="I31" s="6" t="n"/>
      <c r="J31" s="9" t="n"/>
      <c r="K31" s="6" t="n"/>
      <c r="L31" s="6" t="n"/>
      <c r="M31" s="6" t="n"/>
      <c r="N31" s="6" t="n"/>
      <c r="O31" s="7" t="n"/>
      <c r="P31" s="10">
        <f>IF($O31="","",EDATE($O31,12))</f>
        <v/>
      </c>
      <c r="Q31" s="11">
        <f>IF($P31="","",IF($P31&lt;TODAY(),"Reajuste vencido há "&amp;(TODAY()-$P31)&amp;" dias",IF($P31-TODAY()&lt;=30,"Reajustar em "&amp;($P31-TODAY())&amp;" dias","")))</f>
        <v/>
      </c>
      <c r="R31" s="6" t="n"/>
    </row>
    <row r="32">
      <c r="A32" s="6" t="n"/>
      <c r="B32" s="6" t="n"/>
      <c r="C32" s="6" t="n"/>
      <c r="D32" s="6" t="n"/>
      <c r="E32" s="7" t="n"/>
      <c r="F32" s="7" t="n"/>
      <c r="G32" s="8" t="n"/>
      <c r="H32" s="6" t="n"/>
      <c r="I32" s="6" t="n"/>
      <c r="J32" s="9" t="n"/>
      <c r="K32" s="6" t="n"/>
      <c r="L32" s="6" t="n"/>
      <c r="M32" s="6" t="n"/>
      <c r="N32" s="6" t="n"/>
      <c r="O32" s="7" t="n"/>
      <c r="P32" s="10">
        <f>IF($O32="","",EDATE($O32,12))</f>
        <v/>
      </c>
      <c r="Q32" s="11">
        <f>IF($P32="","",IF($P32&lt;TODAY(),"Reajuste vencido há "&amp;(TODAY()-$P32)&amp;" dias",IF($P32-TODAY()&lt;=30,"Reajustar em "&amp;($P32-TODAY())&amp;" dias","")))</f>
        <v/>
      </c>
      <c r="R32" s="6" t="n"/>
    </row>
    <row r="33">
      <c r="A33" s="6" t="n"/>
      <c r="B33" s="6" t="n"/>
      <c r="C33" s="6" t="n"/>
      <c r="D33" s="6" t="n"/>
      <c r="E33" s="7" t="n"/>
      <c r="F33" s="7" t="n"/>
      <c r="G33" s="8" t="n"/>
      <c r="H33" s="6" t="n"/>
      <c r="I33" s="6" t="n"/>
      <c r="J33" s="9" t="n"/>
      <c r="K33" s="6" t="n"/>
      <c r="L33" s="6" t="n"/>
      <c r="M33" s="6" t="n"/>
      <c r="N33" s="6" t="n"/>
      <c r="O33" s="7" t="n"/>
      <c r="P33" s="10">
        <f>IF($O33="","",EDATE($O33,12))</f>
        <v/>
      </c>
      <c r="Q33" s="11">
        <f>IF($P33="","",IF($P33&lt;TODAY(),"Reajuste vencido há "&amp;(TODAY()-$P33)&amp;" dias",IF($P33-TODAY()&lt;=30,"Reajustar em "&amp;($P33-TODAY())&amp;" dias","")))</f>
        <v/>
      </c>
      <c r="R33" s="6" t="n"/>
    </row>
    <row r="34">
      <c r="A34" s="6" t="n"/>
      <c r="B34" s="6" t="n"/>
      <c r="C34" s="6" t="n"/>
      <c r="D34" s="6" t="n"/>
      <c r="E34" s="7" t="n"/>
      <c r="F34" s="7" t="n"/>
      <c r="G34" s="8" t="n"/>
      <c r="H34" s="6" t="n"/>
      <c r="I34" s="6" t="n"/>
      <c r="J34" s="9" t="n"/>
      <c r="K34" s="6" t="n"/>
      <c r="L34" s="6" t="n"/>
      <c r="M34" s="6" t="n"/>
      <c r="N34" s="6" t="n"/>
      <c r="O34" s="7" t="n"/>
      <c r="P34" s="10">
        <f>IF($O34="","",EDATE($O34,12))</f>
        <v/>
      </c>
      <c r="Q34" s="11">
        <f>IF($P34="","",IF($P34&lt;TODAY(),"Reajuste vencido há "&amp;(TODAY()-$P34)&amp;" dias",IF($P34-TODAY()&lt;=30,"Reajustar em "&amp;($P34-TODAY())&amp;" dias","")))</f>
        <v/>
      </c>
      <c r="R34" s="6" t="n"/>
    </row>
    <row r="35">
      <c r="A35" s="6" t="n"/>
      <c r="B35" s="6" t="n"/>
      <c r="C35" s="6" t="n"/>
      <c r="D35" s="6" t="n"/>
      <c r="E35" s="7" t="n"/>
      <c r="F35" s="7" t="n"/>
      <c r="G35" s="8" t="n"/>
      <c r="H35" s="6" t="n"/>
      <c r="I35" s="6" t="n"/>
      <c r="J35" s="9" t="n"/>
      <c r="K35" s="6" t="n"/>
      <c r="L35" s="6" t="n"/>
      <c r="M35" s="6" t="n"/>
      <c r="N35" s="6" t="n"/>
      <c r="O35" s="7" t="n"/>
      <c r="P35" s="10">
        <f>IF($O35="","",EDATE($O35,12))</f>
        <v/>
      </c>
      <c r="Q35" s="11">
        <f>IF($P35="","",IF($P35&lt;TODAY(),"Reajuste vencido há "&amp;(TODAY()-$P35)&amp;" dias",IF($P35-TODAY()&lt;=30,"Reajustar em "&amp;($P35-TODAY())&amp;" dias","")))</f>
        <v/>
      </c>
      <c r="R35" s="6" t="n"/>
    </row>
    <row r="36">
      <c r="A36" s="6" t="n"/>
      <c r="B36" s="6" t="n"/>
      <c r="C36" s="6" t="n"/>
      <c r="D36" s="6" t="n"/>
      <c r="E36" s="7" t="n"/>
      <c r="F36" s="7" t="n"/>
      <c r="G36" s="8" t="n"/>
      <c r="H36" s="6" t="n"/>
      <c r="I36" s="6" t="n"/>
      <c r="J36" s="9" t="n"/>
      <c r="K36" s="6" t="n"/>
      <c r="L36" s="6" t="n"/>
      <c r="M36" s="6" t="n"/>
      <c r="N36" s="6" t="n"/>
      <c r="O36" s="7" t="n"/>
      <c r="P36" s="10">
        <f>IF($O36="","",EDATE($O36,12))</f>
        <v/>
      </c>
      <c r="Q36" s="11">
        <f>IF($P36="","",IF($P36&lt;TODAY(),"Reajuste vencido há "&amp;(TODAY()-$P36)&amp;" dias",IF($P36-TODAY()&lt;=30,"Reajustar em "&amp;($P36-TODAY())&amp;" dias","")))</f>
        <v/>
      </c>
      <c r="R36" s="6" t="n"/>
    </row>
    <row r="37">
      <c r="A37" s="6" t="n"/>
      <c r="B37" s="6" t="n"/>
      <c r="C37" s="6" t="n"/>
      <c r="D37" s="6" t="n"/>
      <c r="E37" s="7" t="n"/>
      <c r="F37" s="7" t="n"/>
      <c r="G37" s="8" t="n"/>
      <c r="H37" s="6" t="n"/>
      <c r="I37" s="6" t="n"/>
      <c r="J37" s="9" t="n"/>
      <c r="K37" s="6" t="n"/>
      <c r="L37" s="6" t="n"/>
      <c r="M37" s="6" t="n"/>
      <c r="N37" s="6" t="n"/>
      <c r="O37" s="7" t="n"/>
      <c r="P37" s="10">
        <f>IF($O37="","",EDATE($O37,12))</f>
        <v/>
      </c>
      <c r="Q37" s="11">
        <f>IF($P37="","",IF($P37&lt;TODAY(),"Reajuste vencido há "&amp;(TODAY()-$P37)&amp;" dias",IF($P37-TODAY()&lt;=30,"Reajustar em "&amp;($P37-TODAY())&amp;" dias","")))</f>
        <v/>
      </c>
      <c r="R37" s="6" t="n"/>
    </row>
    <row r="38">
      <c r="A38" s="6" t="n"/>
      <c r="B38" s="6" t="n"/>
      <c r="C38" s="6" t="n"/>
      <c r="D38" s="6" t="n"/>
      <c r="E38" s="7" t="n"/>
      <c r="F38" s="7" t="n"/>
      <c r="G38" s="8" t="n"/>
      <c r="H38" s="6" t="n"/>
      <c r="I38" s="6" t="n"/>
      <c r="J38" s="9" t="n"/>
      <c r="K38" s="6" t="n"/>
      <c r="L38" s="6" t="n"/>
      <c r="M38" s="6" t="n"/>
      <c r="N38" s="6" t="n"/>
      <c r="O38" s="7" t="n"/>
      <c r="P38" s="10">
        <f>IF($O38="","",EDATE($O38,12))</f>
        <v/>
      </c>
      <c r="Q38" s="11">
        <f>IF($P38="","",IF($P38&lt;TODAY(),"Reajuste vencido há "&amp;(TODAY()-$P38)&amp;" dias",IF($P38-TODAY()&lt;=30,"Reajustar em "&amp;($P38-TODAY())&amp;" dias","")))</f>
        <v/>
      </c>
      <c r="R38" s="6" t="n"/>
    </row>
    <row r="39">
      <c r="A39" s="6" t="n"/>
      <c r="B39" s="6" t="n"/>
      <c r="C39" s="6" t="n"/>
      <c r="D39" s="6" t="n"/>
      <c r="E39" s="7" t="n"/>
      <c r="F39" s="7" t="n"/>
      <c r="G39" s="8" t="n"/>
      <c r="H39" s="6" t="n"/>
      <c r="I39" s="6" t="n"/>
      <c r="J39" s="9" t="n"/>
      <c r="K39" s="6" t="n"/>
      <c r="L39" s="6" t="n"/>
      <c r="M39" s="6" t="n"/>
      <c r="N39" s="6" t="n"/>
      <c r="O39" s="7" t="n"/>
      <c r="P39" s="10">
        <f>IF($O39="","",EDATE($O39,12))</f>
        <v/>
      </c>
      <c r="Q39" s="11">
        <f>IF($P39="","",IF($P39&lt;TODAY(),"Reajuste vencido há "&amp;(TODAY()-$P39)&amp;" dias",IF($P39-TODAY()&lt;=30,"Reajustar em "&amp;($P39-TODAY())&amp;" dias","")))</f>
        <v/>
      </c>
      <c r="R39" s="6" t="n"/>
    </row>
    <row r="40">
      <c r="A40" s="6" t="n"/>
      <c r="B40" s="6" t="n"/>
      <c r="C40" s="6" t="n"/>
      <c r="D40" s="6" t="n"/>
      <c r="E40" s="7" t="n"/>
      <c r="F40" s="7" t="n"/>
      <c r="G40" s="8" t="n"/>
      <c r="H40" s="6" t="n"/>
      <c r="I40" s="6" t="n"/>
      <c r="J40" s="9" t="n"/>
      <c r="K40" s="6" t="n"/>
      <c r="L40" s="6" t="n"/>
      <c r="M40" s="6" t="n"/>
      <c r="N40" s="6" t="n"/>
      <c r="O40" s="7" t="n"/>
      <c r="P40" s="10">
        <f>IF($O40="","",EDATE($O40,12))</f>
        <v/>
      </c>
      <c r="Q40" s="11">
        <f>IF($P40="","",IF($P40&lt;TODAY(),"Reajuste vencido há "&amp;(TODAY()-$P40)&amp;" dias",IF($P40-TODAY()&lt;=30,"Reajustar em "&amp;($P40-TODAY())&amp;" dias","")))</f>
        <v/>
      </c>
      <c r="R40" s="6" t="n"/>
    </row>
    <row r="41">
      <c r="A41" s="6" t="n"/>
      <c r="B41" s="6" t="n"/>
      <c r="C41" s="6" t="n"/>
      <c r="D41" s="6" t="n"/>
      <c r="E41" s="7" t="n"/>
      <c r="F41" s="7" t="n"/>
      <c r="G41" s="8" t="n"/>
      <c r="H41" s="6" t="n"/>
      <c r="I41" s="6" t="n"/>
      <c r="J41" s="9" t="n"/>
      <c r="K41" s="6" t="n"/>
      <c r="L41" s="6" t="n"/>
      <c r="M41" s="6" t="n"/>
      <c r="N41" s="6" t="n"/>
      <c r="O41" s="7" t="n"/>
      <c r="P41" s="10">
        <f>IF($O41="","",EDATE($O41,12))</f>
        <v/>
      </c>
      <c r="Q41" s="11">
        <f>IF($P41="","",IF($P41&lt;TODAY(),"Reajuste vencido há "&amp;(TODAY()-$P41)&amp;" dias",IF($P41-TODAY()&lt;=30,"Reajustar em "&amp;($P41-TODAY())&amp;" dias","")))</f>
        <v/>
      </c>
      <c r="R41" s="6" t="n"/>
    </row>
    <row r="42">
      <c r="A42" s="6" t="n"/>
      <c r="B42" s="6" t="n"/>
      <c r="C42" s="6" t="n"/>
      <c r="D42" s="6" t="n"/>
      <c r="E42" s="7" t="n"/>
      <c r="F42" s="7" t="n"/>
      <c r="G42" s="8" t="n"/>
      <c r="H42" s="6" t="n"/>
      <c r="I42" s="6" t="n"/>
      <c r="J42" s="9" t="n"/>
      <c r="K42" s="6" t="n"/>
      <c r="L42" s="6" t="n"/>
      <c r="M42" s="6" t="n"/>
      <c r="N42" s="6" t="n"/>
      <c r="O42" s="7" t="n"/>
      <c r="P42" s="10">
        <f>IF($O42="","",EDATE($O42,12))</f>
        <v/>
      </c>
      <c r="Q42" s="11">
        <f>IF($P42="","",IF($P42&lt;TODAY(),"Reajuste vencido há "&amp;(TODAY()-$P42)&amp;" dias",IF($P42-TODAY()&lt;=30,"Reajustar em "&amp;($P42-TODAY())&amp;" dias","")))</f>
        <v/>
      </c>
      <c r="R42" s="6" t="n"/>
    </row>
    <row r="43">
      <c r="A43" s="6" t="n"/>
      <c r="B43" s="6" t="n"/>
      <c r="C43" s="6" t="n"/>
      <c r="D43" s="6" t="n"/>
      <c r="E43" s="7" t="n"/>
      <c r="F43" s="7" t="n"/>
      <c r="G43" s="8" t="n"/>
      <c r="H43" s="6" t="n"/>
      <c r="I43" s="6" t="n"/>
      <c r="J43" s="9" t="n"/>
      <c r="K43" s="6" t="n"/>
      <c r="L43" s="6" t="n"/>
      <c r="M43" s="6" t="n"/>
      <c r="N43" s="6" t="n"/>
      <c r="O43" s="7" t="n"/>
      <c r="P43" s="10">
        <f>IF($O43="","",EDATE($O43,12))</f>
        <v/>
      </c>
      <c r="Q43" s="11">
        <f>IF($P43="","",IF($P43&lt;TODAY(),"Reajuste vencido há "&amp;(TODAY()-$P43)&amp;" dias",IF($P43-TODAY()&lt;=30,"Reajustar em "&amp;($P43-TODAY())&amp;" dias","")))</f>
        <v/>
      </c>
      <c r="R43" s="6" t="n"/>
    </row>
    <row r="44">
      <c r="A44" s="6" t="n"/>
      <c r="B44" s="6" t="n"/>
      <c r="C44" s="6" t="n"/>
      <c r="D44" s="6" t="n"/>
      <c r="E44" s="7" t="n"/>
      <c r="F44" s="7" t="n"/>
      <c r="G44" s="8" t="n"/>
      <c r="H44" s="6" t="n"/>
      <c r="I44" s="6" t="n"/>
      <c r="J44" s="9" t="n"/>
      <c r="K44" s="6" t="n"/>
      <c r="L44" s="6" t="n"/>
      <c r="M44" s="6" t="n"/>
      <c r="N44" s="6" t="n"/>
      <c r="O44" s="7" t="n"/>
      <c r="P44" s="10">
        <f>IF($O44="","",EDATE($O44,12))</f>
        <v/>
      </c>
      <c r="Q44" s="11">
        <f>IF($P44="","",IF($P44&lt;TODAY(),"Reajuste vencido há "&amp;(TODAY()-$P44)&amp;" dias",IF($P44-TODAY()&lt;=30,"Reajustar em "&amp;($P44-TODAY())&amp;" dias","")))</f>
        <v/>
      </c>
      <c r="R44" s="6" t="n"/>
    </row>
    <row r="45">
      <c r="A45" s="6" t="n"/>
      <c r="B45" s="6" t="n"/>
      <c r="C45" s="6" t="n"/>
      <c r="D45" s="6" t="n"/>
      <c r="E45" s="7" t="n"/>
      <c r="F45" s="7" t="n"/>
      <c r="G45" s="8" t="n"/>
      <c r="H45" s="6" t="n"/>
      <c r="I45" s="6" t="n"/>
      <c r="J45" s="9" t="n"/>
      <c r="K45" s="6" t="n"/>
      <c r="L45" s="6" t="n"/>
      <c r="M45" s="6" t="n"/>
      <c r="N45" s="6" t="n"/>
      <c r="O45" s="7" t="n"/>
      <c r="P45" s="10">
        <f>IF($O45="","",EDATE($O45,12))</f>
        <v/>
      </c>
      <c r="Q45" s="11">
        <f>IF($P45="","",IF($P45&lt;TODAY(),"Reajuste vencido há "&amp;(TODAY()-$P45)&amp;" dias",IF($P45-TODAY()&lt;=30,"Reajustar em "&amp;($P45-TODAY())&amp;" dias","")))</f>
        <v/>
      </c>
      <c r="R45" s="6" t="n"/>
    </row>
    <row r="46">
      <c r="A46" s="6" t="n"/>
      <c r="B46" s="6" t="n"/>
      <c r="C46" s="6" t="n"/>
      <c r="D46" s="6" t="n"/>
      <c r="E46" s="7" t="n"/>
      <c r="F46" s="7" t="n"/>
      <c r="G46" s="8" t="n"/>
      <c r="H46" s="6" t="n"/>
      <c r="I46" s="6" t="n"/>
      <c r="J46" s="9" t="n"/>
      <c r="K46" s="6" t="n"/>
      <c r="L46" s="6" t="n"/>
      <c r="M46" s="6" t="n"/>
      <c r="N46" s="6" t="n"/>
      <c r="O46" s="7" t="n"/>
      <c r="P46" s="10">
        <f>IF($O46="","",EDATE($O46,12))</f>
        <v/>
      </c>
      <c r="Q46" s="11">
        <f>IF($P46="","",IF($P46&lt;TODAY(),"Reajuste vencido há "&amp;(TODAY()-$P46)&amp;" dias",IF($P46-TODAY()&lt;=30,"Reajustar em "&amp;($P46-TODAY())&amp;" dias","")))</f>
        <v/>
      </c>
      <c r="R46" s="6" t="n"/>
    </row>
    <row r="47">
      <c r="A47" s="6" t="n"/>
      <c r="B47" s="6" t="n"/>
      <c r="C47" s="6" t="n"/>
      <c r="D47" s="6" t="n"/>
      <c r="E47" s="7" t="n"/>
      <c r="F47" s="7" t="n"/>
      <c r="G47" s="8" t="n"/>
      <c r="H47" s="6" t="n"/>
      <c r="I47" s="6" t="n"/>
      <c r="J47" s="9" t="n"/>
      <c r="K47" s="6" t="n"/>
      <c r="L47" s="6" t="n"/>
      <c r="M47" s="6" t="n"/>
      <c r="N47" s="6" t="n"/>
      <c r="O47" s="7" t="n"/>
      <c r="P47" s="10">
        <f>IF($O47="","",EDATE($O47,12))</f>
        <v/>
      </c>
      <c r="Q47" s="11">
        <f>IF($P47="","",IF($P47&lt;TODAY(),"Reajuste vencido há "&amp;(TODAY()-$P47)&amp;" dias",IF($P47-TODAY()&lt;=30,"Reajustar em "&amp;($P47-TODAY())&amp;" dias","")))</f>
        <v/>
      </c>
      <c r="R47" s="6" t="n"/>
    </row>
    <row r="48">
      <c r="A48" s="6" t="n"/>
      <c r="B48" s="6" t="n"/>
      <c r="C48" s="6" t="n"/>
      <c r="D48" s="6" t="n"/>
      <c r="E48" s="7" t="n"/>
      <c r="F48" s="7" t="n"/>
      <c r="G48" s="8" t="n"/>
      <c r="H48" s="6" t="n"/>
      <c r="I48" s="6" t="n"/>
      <c r="J48" s="9" t="n"/>
      <c r="K48" s="6" t="n"/>
      <c r="L48" s="6" t="n"/>
      <c r="M48" s="6" t="n"/>
      <c r="N48" s="6" t="n"/>
      <c r="O48" s="7" t="n"/>
      <c r="P48" s="10">
        <f>IF($O48="","",EDATE($O48,12))</f>
        <v/>
      </c>
      <c r="Q48" s="11">
        <f>IF($P48="","",IF($P48&lt;TODAY(),"Reajuste vencido há "&amp;(TODAY()-$P48)&amp;" dias",IF($P48-TODAY()&lt;=30,"Reajustar em "&amp;($P48-TODAY())&amp;" dias","")))</f>
        <v/>
      </c>
      <c r="R48" s="6" t="n"/>
    </row>
    <row r="49">
      <c r="A49" s="6" t="n"/>
      <c r="B49" s="6" t="n"/>
      <c r="C49" s="6" t="n"/>
      <c r="D49" s="6" t="n"/>
      <c r="E49" s="7" t="n"/>
      <c r="F49" s="7" t="n"/>
      <c r="G49" s="8" t="n"/>
      <c r="H49" s="6" t="n"/>
      <c r="I49" s="6" t="n"/>
      <c r="J49" s="9" t="n"/>
      <c r="K49" s="6" t="n"/>
      <c r="L49" s="6" t="n"/>
      <c r="M49" s="6" t="n"/>
      <c r="N49" s="6" t="n"/>
      <c r="O49" s="7" t="n"/>
      <c r="P49" s="10">
        <f>IF($O49="","",EDATE($O49,12))</f>
        <v/>
      </c>
      <c r="Q49" s="11">
        <f>IF($P49="","",IF($P49&lt;TODAY(),"Reajuste vencido há "&amp;(TODAY()-$P49)&amp;" dias",IF($P49-TODAY()&lt;=30,"Reajustar em "&amp;($P49-TODAY())&amp;" dias","")))</f>
        <v/>
      </c>
      <c r="R49" s="6" t="n"/>
    </row>
    <row r="50">
      <c r="A50" s="6" t="n"/>
      <c r="B50" s="6" t="n"/>
      <c r="C50" s="6" t="n"/>
      <c r="D50" s="6" t="n"/>
      <c r="E50" s="7" t="n"/>
      <c r="F50" s="7" t="n"/>
      <c r="G50" s="8" t="n"/>
      <c r="H50" s="6" t="n"/>
      <c r="I50" s="6" t="n"/>
      <c r="J50" s="9" t="n"/>
      <c r="K50" s="6" t="n"/>
      <c r="L50" s="6" t="n"/>
      <c r="M50" s="6" t="n"/>
      <c r="N50" s="6" t="n"/>
      <c r="O50" s="7" t="n"/>
      <c r="P50" s="10">
        <f>IF($O50="","",EDATE($O50,12))</f>
        <v/>
      </c>
      <c r="Q50" s="11">
        <f>IF($P50="","",IF($P50&lt;TODAY(),"Reajuste vencido há "&amp;(TODAY()-$P50)&amp;" dias",IF($P50-TODAY()&lt;=30,"Reajustar em "&amp;($P50-TODAY())&amp;" dias","")))</f>
        <v/>
      </c>
      <c r="R50" s="6" t="n"/>
    </row>
    <row r="51">
      <c r="A51" s="6" t="n"/>
      <c r="B51" s="6" t="n"/>
      <c r="C51" s="6" t="n"/>
      <c r="D51" s="6" t="n"/>
      <c r="E51" s="7" t="n"/>
      <c r="F51" s="7" t="n"/>
      <c r="G51" s="8" t="n"/>
      <c r="H51" s="6" t="n"/>
      <c r="I51" s="6" t="n"/>
      <c r="J51" s="9" t="n"/>
      <c r="K51" s="6" t="n"/>
      <c r="L51" s="6" t="n"/>
      <c r="M51" s="6" t="n"/>
      <c r="N51" s="6" t="n"/>
      <c r="O51" s="7" t="n"/>
      <c r="P51" s="10">
        <f>IF($O51="","",EDATE($O51,12))</f>
        <v/>
      </c>
      <c r="Q51" s="11">
        <f>IF($P51="","",IF($P51&lt;TODAY(),"Reajuste vencido há "&amp;(TODAY()-$P51)&amp;" dias",IF($P51-TODAY()&lt;=30,"Reajustar em "&amp;($P51-TODAY())&amp;" dias","")))</f>
        <v/>
      </c>
      <c r="R51" s="6" t="n"/>
    </row>
    <row r="52">
      <c r="A52" s="6" t="n"/>
      <c r="B52" s="6" t="n"/>
      <c r="C52" s="6" t="n"/>
      <c r="D52" s="6" t="n"/>
      <c r="E52" s="7" t="n"/>
      <c r="F52" s="7" t="n"/>
      <c r="G52" s="8" t="n"/>
      <c r="H52" s="6" t="n"/>
      <c r="I52" s="6" t="n"/>
      <c r="J52" s="9" t="n"/>
      <c r="K52" s="6" t="n"/>
      <c r="L52" s="6" t="n"/>
      <c r="M52" s="6" t="n"/>
      <c r="N52" s="6" t="n"/>
      <c r="O52" s="7" t="n"/>
      <c r="P52" s="10">
        <f>IF($O52="","",EDATE($O52,12))</f>
        <v/>
      </c>
      <c r="Q52" s="11">
        <f>IF($P52="","",IF($P52&lt;TODAY(),"Reajuste vencido há "&amp;(TODAY()-$P52)&amp;" dias",IF($P52-TODAY()&lt;=30,"Reajustar em "&amp;($P52-TODAY())&amp;" dias","")))</f>
        <v/>
      </c>
      <c r="R52" s="6" t="n"/>
    </row>
    <row r="53">
      <c r="A53" s="6" t="n"/>
      <c r="B53" s="6" t="n"/>
      <c r="C53" s="6" t="n"/>
      <c r="D53" s="6" t="n"/>
      <c r="E53" s="7" t="n"/>
      <c r="F53" s="7" t="n"/>
      <c r="G53" s="8" t="n"/>
      <c r="H53" s="6" t="n"/>
      <c r="I53" s="6" t="n"/>
      <c r="J53" s="9" t="n"/>
      <c r="K53" s="6" t="n"/>
      <c r="L53" s="6" t="n"/>
      <c r="M53" s="6" t="n"/>
      <c r="N53" s="6" t="n"/>
      <c r="O53" s="7" t="n"/>
      <c r="P53" s="10">
        <f>IF($O53="","",EDATE($O53,12))</f>
        <v/>
      </c>
      <c r="Q53" s="11">
        <f>IF($P53="","",IF($P53&lt;TODAY(),"Reajuste vencido há "&amp;(TODAY()-$P53)&amp;" dias",IF($P53-TODAY()&lt;=30,"Reajustar em "&amp;($P53-TODAY())&amp;" dias","")))</f>
        <v/>
      </c>
      <c r="R53" s="6" t="n"/>
    </row>
    <row r="54">
      <c r="A54" s="6" t="n"/>
      <c r="B54" s="6" t="n"/>
      <c r="C54" s="6" t="n"/>
      <c r="D54" s="6" t="n"/>
      <c r="E54" s="7" t="n"/>
      <c r="F54" s="7" t="n"/>
      <c r="G54" s="8" t="n"/>
      <c r="H54" s="6" t="n"/>
      <c r="I54" s="6" t="n"/>
      <c r="J54" s="9" t="n"/>
      <c r="K54" s="6" t="n"/>
      <c r="L54" s="6" t="n"/>
      <c r="M54" s="6" t="n"/>
      <c r="N54" s="6" t="n"/>
      <c r="O54" s="7" t="n"/>
      <c r="P54" s="10">
        <f>IF($O54="","",EDATE($O54,12))</f>
        <v/>
      </c>
      <c r="Q54" s="11">
        <f>IF($P54="","",IF($P54&lt;TODAY(),"Reajuste vencido há "&amp;(TODAY()-$P54)&amp;" dias",IF($P54-TODAY()&lt;=30,"Reajustar em "&amp;($P54-TODAY())&amp;" dias","")))</f>
        <v/>
      </c>
      <c r="R54" s="6" t="n"/>
    </row>
    <row r="55">
      <c r="A55" s="6" t="n"/>
      <c r="B55" s="6" t="n"/>
      <c r="C55" s="6" t="n"/>
      <c r="D55" s="6" t="n"/>
      <c r="E55" s="7" t="n"/>
      <c r="F55" s="7" t="n"/>
      <c r="G55" s="8" t="n"/>
      <c r="H55" s="6" t="n"/>
      <c r="I55" s="6" t="n"/>
      <c r="J55" s="9" t="n"/>
      <c r="K55" s="6" t="n"/>
      <c r="L55" s="6" t="n"/>
      <c r="M55" s="6" t="n"/>
      <c r="N55" s="6" t="n"/>
      <c r="O55" s="7" t="n"/>
      <c r="P55" s="10">
        <f>IF($O55="","",EDATE($O55,12))</f>
        <v/>
      </c>
      <c r="Q55" s="11">
        <f>IF($P55="","",IF($P55&lt;TODAY(),"Reajuste vencido há "&amp;(TODAY()-$P55)&amp;" dias",IF($P55-TODAY()&lt;=30,"Reajustar em "&amp;($P55-TODAY())&amp;" dias","")))</f>
        <v/>
      </c>
      <c r="R55" s="6" t="n"/>
    </row>
    <row r="56">
      <c r="A56" s="6" t="n"/>
      <c r="B56" s="6" t="n"/>
      <c r="C56" s="6" t="n"/>
      <c r="D56" s="6" t="n"/>
      <c r="E56" s="7" t="n"/>
      <c r="F56" s="7" t="n"/>
      <c r="G56" s="8" t="n"/>
      <c r="H56" s="6" t="n"/>
      <c r="I56" s="6" t="n"/>
      <c r="J56" s="9" t="n"/>
      <c r="K56" s="6" t="n"/>
      <c r="L56" s="6" t="n"/>
      <c r="M56" s="6" t="n"/>
      <c r="N56" s="6" t="n"/>
      <c r="O56" s="7" t="n"/>
      <c r="P56" s="10">
        <f>IF($O56="","",EDATE($O56,12))</f>
        <v/>
      </c>
      <c r="Q56" s="11">
        <f>IF($P56="","",IF($P56&lt;TODAY(),"Reajuste vencido há "&amp;(TODAY()-$P56)&amp;" dias",IF($P56-TODAY()&lt;=30,"Reajustar em "&amp;($P56-TODAY())&amp;" dias","")))</f>
        <v/>
      </c>
      <c r="R56" s="6" t="n"/>
    </row>
    <row r="57">
      <c r="A57" s="6" t="n"/>
      <c r="B57" s="6" t="n"/>
      <c r="C57" s="6" t="n"/>
      <c r="D57" s="6" t="n"/>
      <c r="E57" s="7" t="n"/>
      <c r="F57" s="7" t="n"/>
      <c r="G57" s="8" t="n"/>
      <c r="H57" s="6" t="n"/>
      <c r="I57" s="6" t="n"/>
      <c r="J57" s="9" t="n"/>
      <c r="K57" s="6" t="n"/>
      <c r="L57" s="6" t="n"/>
      <c r="M57" s="6" t="n"/>
      <c r="N57" s="6" t="n"/>
      <c r="O57" s="7" t="n"/>
      <c r="P57" s="10">
        <f>IF($O57="","",EDATE($O57,12))</f>
        <v/>
      </c>
      <c r="Q57" s="11">
        <f>IF($P57="","",IF($P57&lt;TODAY(),"Reajuste vencido há "&amp;(TODAY()-$P57)&amp;" dias",IF($P57-TODAY()&lt;=30,"Reajustar em "&amp;($P57-TODAY())&amp;" dias","")))</f>
        <v/>
      </c>
      <c r="R57" s="6" t="n"/>
    </row>
    <row r="58">
      <c r="A58" s="6" t="n"/>
      <c r="B58" s="6" t="n"/>
      <c r="C58" s="6" t="n"/>
      <c r="D58" s="6" t="n"/>
      <c r="E58" s="7" t="n"/>
      <c r="F58" s="7" t="n"/>
      <c r="G58" s="8" t="n"/>
      <c r="H58" s="6" t="n"/>
      <c r="I58" s="6" t="n"/>
      <c r="J58" s="9" t="n"/>
      <c r="K58" s="6" t="n"/>
      <c r="L58" s="6" t="n"/>
      <c r="M58" s="6" t="n"/>
      <c r="N58" s="6" t="n"/>
      <c r="O58" s="7" t="n"/>
      <c r="P58" s="10">
        <f>IF($O58="","",EDATE($O58,12))</f>
        <v/>
      </c>
      <c r="Q58" s="11">
        <f>IF($P58="","",IF($P58&lt;TODAY(),"Reajuste vencido há "&amp;(TODAY()-$P58)&amp;" dias",IF($P58-TODAY()&lt;=30,"Reajustar em "&amp;($P58-TODAY())&amp;" dias","")))</f>
        <v/>
      </c>
      <c r="R58" s="6" t="n"/>
    </row>
    <row r="59">
      <c r="A59" s="6" t="n"/>
      <c r="B59" s="6" t="n"/>
      <c r="C59" s="6" t="n"/>
      <c r="D59" s="6" t="n"/>
      <c r="E59" s="7" t="n"/>
      <c r="F59" s="7" t="n"/>
      <c r="G59" s="8" t="n"/>
      <c r="H59" s="6" t="n"/>
      <c r="I59" s="6" t="n"/>
      <c r="J59" s="9" t="n"/>
      <c r="K59" s="6" t="n"/>
      <c r="L59" s="6" t="n"/>
      <c r="M59" s="6" t="n"/>
      <c r="N59" s="6" t="n"/>
      <c r="O59" s="7" t="n"/>
      <c r="P59" s="10">
        <f>IF($O59="","",EDATE($O59,12))</f>
        <v/>
      </c>
      <c r="Q59" s="11">
        <f>IF($P59="","",IF($P59&lt;TODAY(),"Reajuste vencido há "&amp;(TODAY()-$P59)&amp;" dias",IF($P59-TODAY()&lt;=30,"Reajustar em "&amp;($P59-TODAY())&amp;" dias","")))</f>
        <v/>
      </c>
      <c r="R59" s="6" t="n"/>
    </row>
    <row r="60">
      <c r="A60" s="6" t="n"/>
      <c r="B60" s="6" t="n"/>
      <c r="C60" s="6" t="n"/>
      <c r="D60" s="6" t="n"/>
      <c r="E60" s="7" t="n"/>
      <c r="F60" s="7" t="n"/>
      <c r="G60" s="8" t="n"/>
      <c r="H60" s="6" t="n"/>
      <c r="I60" s="6" t="n"/>
      <c r="J60" s="9" t="n"/>
      <c r="K60" s="6" t="n"/>
      <c r="L60" s="6" t="n"/>
      <c r="M60" s="6" t="n"/>
      <c r="N60" s="6" t="n"/>
      <c r="O60" s="7" t="n"/>
      <c r="P60" s="10">
        <f>IF($O60="","",EDATE($O60,12))</f>
        <v/>
      </c>
      <c r="Q60" s="11">
        <f>IF($P60="","",IF($P60&lt;TODAY(),"Reajuste vencido há "&amp;(TODAY()-$P60)&amp;" dias",IF($P60-TODAY()&lt;=30,"Reajustar em "&amp;($P60-TODAY())&amp;" dias","")))</f>
        <v/>
      </c>
      <c r="R60" s="6" t="n"/>
    </row>
    <row r="61">
      <c r="A61" s="6" t="n"/>
      <c r="B61" s="6" t="n"/>
      <c r="C61" s="6" t="n"/>
      <c r="D61" s="6" t="n"/>
      <c r="E61" s="7" t="n"/>
      <c r="F61" s="7" t="n"/>
      <c r="G61" s="8" t="n"/>
      <c r="H61" s="6" t="n"/>
      <c r="I61" s="6" t="n"/>
      <c r="J61" s="9" t="n"/>
      <c r="K61" s="6" t="n"/>
      <c r="L61" s="6" t="n"/>
      <c r="M61" s="6" t="n"/>
      <c r="N61" s="6" t="n"/>
      <c r="O61" s="7" t="n"/>
      <c r="P61" s="10">
        <f>IF($O61="","",EDATE($O61,12))</f>
        <v/>
      </c>
      <c r="Q61" s="11">
        <f>IF($P61="","",IF($P61&lt;TODAY(),"Reajuste vencido há "&amp;(TODAY()-$P61)&amp;" dias",IF($P61-TODAY()&lt;=30,"Reajustar em "&amp;($P61-TODAY())&amp;" dias","")))</f>
        <v/>
      </c>
      <c r="R61" s="6" t="n"/>
    </row>
    <row r="62">
      <c r="A62" s="6" t="n"/>
      <c r="B62" s="6" t="n"/>
      <c r="C62" s="6" t="n"/>
      <c r="D62" s="6" t="n"/>
      <c r="E62" s="7" t="n"/>
      <c r="F62" s="7" t="n"/>
      <c r="G62" s="8" t="n"/>
      <c r="H62" s="6" t="n"/>
      <c r="I62" s="6" t="n"/>
      <c r="J62" s="9" t="n"/>
      <c r="K62" s="6" t="n"/>
      <c r="L62" s="6" t="n"/>
      <c r="M62" s="6" t="n"/>
      <c r="N62" s="6" t="n"/>
      <c r="O62" s="7" t="n"/>
      <c r="P62" s="10">
        <f>IF($O62="","",EDATE($O62,12))</f>
        <v/>
      </c>
      <c r="Q62" s="11">
        <f>IF($P62="","",IF($P62&lt;TODAY(),"Reajuste vencido há "&amp;(TODAY()-$P62)&amp;" dias",IF($P62-TODAY()&lt;=30,"Reajustar em "&amp;($P62-TODAY())&amp;" dias","")))</f>
        <v/>
      </c>
      <c r="R62" s="6" t="n"/>
    </row>
    <row r="63">
      <c r="A63" s="6" t="n"/>
      <c r="B63" s="6" t="n"/>
      <c r="C63" s="6" t="n"/>
      <c r="D63" s="6" t="n"/>
      <c r="E63" s="7" t="n"/>
      <c r="F63" s="7" t="n"/>
      <c r="G63" s="8" t="n"/>
      <c r="H63" s="6" t="n"/>
      <c r="I63" s="6" t="n"/>
      <c r="J63" s="9" t="n"/>
      <c r="K63" s="6" t="n"/>
      <c r="L63" s="6" t="n"/>
      <c r="M63" s="6" t="n"/>
      <c r="N63" s="6" t="n"/>
      <c r="O63" s="7" t="n"/>
      <c r="P63" s="10">
        <f>IF($O63="","",EDATE($O63,12))</f>
        <v/>
      </c>
      <c r="Q63" s="11">
        <f>IF($P63="","",IF($P63&lt;TODAY(),"Reajuste vencido há "&amp;(TODAY()-$P63)&amp;" dias",IF($P63-TODAY()&lt;=30,"Reajustar em "&amp;($P63-TODAY())&amp;" dias","")))</f>
        <v/>
      </c>
      <c r="R63" s="6" t="n"/>
    </row>
    <row r="64">
      <c r="A64" s="6" t="n"/>
      <c r="B64" s="6" t="n"/>
      <c r="C64" s="6" t="n"/>
      <c r="D64" s="6" t="n"/>
      <c r="E64" s="7" t="n"/>
      <c r="F64" s="7" t="n"/>
      <c r="G64" s="8" t="n"/>
      <c r="H64" s="6" t="n"/>
      <c r="I64" s="6" t="n"/>
      <c r="J64" s="9" t="n"/>
      <c r="K64" s="6" t="n"/>
      <c r="L64" s="6" t="n"/>
      <c r="M64" s="6" t="n"/>
      <c r="N64" s="6" t="n"/>
      <c r="O64" s="7" t="n"/>
      <c r="P64" s="10">
        <f>IF($O64="","",EDATE($O64,12))</f>
        <v/>
      </c>
      <c r="Q64" s="11">
        <f>IF($P64="","",IF($P64&lt;TODAY(),"Reajuste vencido há "&amp;(TODAY()-$P64)&amp;" dias",IF($P64-TODAY()&lt;=30,"Reajustar em "&amp;($P64-TODAY())&amp;" dias","")))</f>
        <v/>
      </c>
      <c r="R64" s="6" t="n"/>
    </row>
    <row r="65">
      <c r="A65" s="6" t="n"/>
      <c r="B65" s="6" t="n"/>
      <c r="C65" s="6" t="n"/>
      <c r="D65" s="6" t="n"/>
      <c r="E65" s="7" t="n"/>
      <c r="F65" s="7" t="n"/>
      <c r="G65" s="8" t="n"/>
      <c r="H65" s="6" t="n"/>
      <c r="I65" s="6" t="n"/>
      <c r="J65" s="9" t="n"/>
      <c r="K65" s="6" t="n"/>
      <c r="L65" s="6" t="n"/>
      <c r="M65" s="6" t="n"/>
      <c r="N65" s="6" t="n"/>
      <c r="O65" s="7" t="n"/>
      <c r="P65" s="10">
        <f>IF($O65="","",EDATE($O65,12))</f>
        <v/>
      </c>
      <c r="Q65" s="11">
        <f>IF($P65="","",IF($P65&lt;TODAY(),"Reajuste vencido há "&amp;(TODAY()-$P65)&amp;" dias",IF($P65-TODAY()&lt;=30,"Reajustar em "&amp;($P65-TODAY())&amp;" dias","")))</f>
        <v/>
      </c>
      <c r="R65" s="6" t="n"/>
    </row>
    <row r="66">
      <c r="A66" s="6" t="n"/>
      <c r="B66" s="6" t="n"/>
      <c r="C66" s="6" t="n"/>
      <c r="D66" s="6" t="n"/>
      <c r="E66" s="7" t="n"/>
      <c r="F66" s="7" t="n"/>
      <c r="G66" s="8" t="n"/>
      <c r="H66" s="6" t="n"/>
      <c r="I66" s="6" t="n"/>
      <c r="J66" s="9" t="n"/>
      <c r="K66" s="6" t="n"/>
      <c r="L66" s="6" t="n"/>
      <c r="M66" s="6" t="n"/>
      <c r="N66" s="6" t="n"/>
      <c r="O66" s="7" t="n"/>
      <c r="P66" s="10">
        <f>IF($O66="","",EDATE($O66,12))</f>
        <v/>
      </c>
      <c r="Q66" s="11">
        <f>IF($P66="","",IF($P66&lt;TODAY(),"Reajuste vencido há "&amp;(TODAY()-$P66)&amp;" dias",IF($P66-TODAY()&lt;=30,"Reajustar em "&amp;($P66-TODAY())&amp;" dias","")))</f>
        <v/>
      </c>
      <c r="R66" s="6" t="n"/>
    </row>
    <row r="67">
      <c r="A67" s="6" t="n"/>
      <c r="B67" s="6" t="n"/>
      <c r="C67" s="6" t="n"/>
      <c r="D67" s="6" t="n"/>
      <c r="E67" s="7" t="n"/>
      <c r="F67" s="7" t="n"/>
      <c r="G67" s="8" t="n"/>
      <c r="H67" s="6" t="n"/>
      <c r="I67" s="6" t="n"/>
      <c r="J67" s="9" t="n"/>
      <c r="K67" s="6" t="n"/>
      <c r="L67" s="6" t="n"/>
      <c r="M67" s="6" t="n"/>
      <c r="N67" s="6" t="n"/>
      <c r="O67" s="7" t="n"/>
      <c r="P67" s="10">
        <f>IF($O67="","",EDATE($O67,12))</f>
        <v/>
      </c>
      <c r="Q67" s="11">
        <f>IF($P67="","",IF($P67&lt;TODAY(),"Reajuste vencido há "&amp;(TODAY()-$P67)&amp;" dias",IF($P67-TODAY()&lt;=30,"Reajustar em "&amp;($P67-TODAY())&amp;" dias","")))</f>
        <v/>
      </c>
      <c r="R67" s="6" t="n"/>
    </row>
    <row r="68">
      <c r="A68" s="6" t="n"/>
      <c r="B68" s="6" t="n"/>
      <c r="C68" s="6" t="n"/>
      <c r="D68" s="6" t="n"/>
      <c r="E68" s="7" t="n"/>
      <c r="F68" s="7" t="n"/>
      <c r="G68" s="8" t="n"/>
      <c r="H68" s="6" t="n"/>
      <c r="I68" s="6" t="n"/>
      <c r="J68" s="9" t="n"/>
      <c r="K68" s="6" t="n"/>
      <c r="L68" s="6" t="n"/>
      <c r="M68" s="6" t="n"/>
      <c r="N68" s="6" t="n"/>
      <c r="O68" s="7" t="n"/>
      <c r="P68" s="10">
        <f>IF($O68="","",EDATE($O68,12))</f>
        <v/>
      </c>
      <c r="Q68" s="11">
        <f>IF($P68="","",IF($P68&lt;TODAY(),"Reajuste vencido há "&amp;(TODAY()-$P68)&amp;" dias",IF($P68-TODAY()&lt;=30,"Reajustar em "&amp;($P68-TODAY())&amp;" dias","")))</f>
        <v/>
      </c>
      <c r="R68" s="6" t="n"/>
    </row>
    <row r="69">
      <c r="A69" s="6" t="n"/>
      <c r="B69" s="6" t="n"/>
      <c r="C69" s="6" t="n"/>
      <c r="D69" s="6" t="n"/>
      <c r="E69" s="7" t="n"/>
      <c r="F69" s="7" t="n"/>
      <c r="G69" s="8" t="n"/>
      <c r="H69" s="6" t="n"/>
      <c r="I69" s="6" t="n"/>
      <c r="J69" s="9" t="n"/>
      <c r="K69" s="6" t="n"/>
      <c r="L69" s="6" t="n"/>
      <c r="M69" s="6" t="n"/>
      <c r="N69" s="6" t="n"/>
      <c r="O69" s="7" t="n"/>
      <c r="P69" s="10">
        <f>IF($O69="","",EDATE($O69,12))</f>
        <v/>
      </c>
      <c r="Q69" s="11">
        <f>IF($P69="","",IF($P69&lt;TODAY(),"Reajuste vencido há "&amp;(TODAY()-$P69)&amp;" dias",IF($P69-TODAY()&lt;=30,"Reajustar em "&amp;($P69-TODAY())&amp;" dias","")))</f>
        <v/>
      </c>
      <c r="R69" s="6" t="n"/>
    </row>
    <row r="70">
      <c r="A70" s="6" t="n"/>
      <c r="B70" s="6" t="n"/>
      <c r="C70" s="6" t="n"/>
      <c r="D70" s="6" t="n"/>
      <c r="E70" s="7" t="n"/>
      <c r="F70" s="7" t="n"/>
      <c r="G70" s="8" t="n"/>
      <c r="H70" s="6" t="n"/>
      <c r="I70" s="6" t="n"/>
      <c r="J70" s="9" t="n"/>
      <c r="K70" s="6" t="n"/>
      <c r="L70" s="6" t="n"/>
      <c r="M70" s="6" t="n"/>
      <c r="N70" s="6" t="n"/>
      <c r="O70" s="7" t="n"/>
      <c r="P70" s="10">
        <f>IF($O70="","",EDATE($O70,12))</f>
        <v/>
      </c>
      <c r="Q70" s="11">
        <f>IF($P70="","",IF($P70&lt;TODAY(),"Reajuste vencido há "&amp;(TODAY()-$P70)&amp;" dias",IF($P70-TODAY()&lt;=30,"Reajustar em "&amp;($P70-TODAY())&amp;" dias","")))</f>
        <v/>
      </c>
      <c r="R70" s="6" t="n"/>
    </row>
    <row r="71">
      <c r="A71" s="6" t="n"/>
      <c r="B71" s="6" t="n"/>
      <c r="C71" s="6" t="n"/>
      <c r="D71" s="6" t="n"/>
      <c r="E71" s="7" t="n"/>
      <c r="F71" s="7" t="n"/>
      <c r="G71" s="8" t="n"/>
      <c r="H71" s="6" t="n"/>
      <c r="I71" s="6" t="n"/>
      <c r="J71" s="9" t="n"/>
      <c r="K71" s="6" t="n"/>
      <c r="L71" s="6" t="n"/>
      <c r="M71" s="6" t="n"/>
      <c r="N71" s="6" t="n"/>
      <c r="O71" s="7" t="n"/>
      <c r="P71" s="10">
        <f>IF($O71="","",EDATE($O71,12))</f>
        <v/>
      </c>
      <c r="Q71" s="11">
        <f>IF($P71="","",IF($P71&lt;TODAY(),"Reajuste vencido há "&amp;(TODAY()-$P71)&amp;" dias",IF($P71-TODAY()&lt;=30,"Reajustar em "&amp;($P71-TODAY())&amp;" dias","")))</f>
        <v/>
      </c>
      <c r="R71" s="6" t="n"/>
    </row>
    <row r="72">
      <c r="A72" s="6" t="n"/>
      <c r="B72" s="6" t="n"/>
      <c r="C72" s="6" t="n"/>
      <c r="D72" s="6" t="n"/>
      <c r="E72" s="7" t="n"/>
      <c r="F72" s="7" t="n"/>
      <c r="G72" s="8" t="n"/>
      <c r="H72" s="6" t="n"/>
      <c r="I72" s="6" t="n"/>
      <c r="J72" s="9" t="n"/>
      <c r="K72" s="6" t="n"/>
      <c r="L72" s="6" t="n"/>
      <c r="M72" s="6" t="n"/>
      <c r="N72" s="6" t="n"/>
      <c r="O72" s="7" t="n"/>
      <c r="P72" s="10">
        <f>IF($O72="","",EDATE($O72,12))</f>
        <v/>
      </c>
      <c r="Q72" s="11">
        <f>IF($P72="","",IF($P72&lt;TODAY(),"Reajuste vencido há "&amp;(TODAY()-$P72)&amp;" dias",IF($P72-TODAY()&lt;=30,"Reajustar em "&amp;($P72-TODAY())&amp;" dias","")))</f>
        <v/>
      </c>
      <c r="R72" s="6" t="n"/>
    </row>
    <row r="73">
      <c r="A73" s="6" t="n"/>
      <c r="B73" s="6" t="n"/>
      <c r="C73" s="6" t="n"/>
      <c r="D73" s="6" t="n"/>
      <c r="E73" s="7" t="n"/>
      <c r="F73" s="7" t="n"/>
      <c r="G73" s="8" t="n"/>
      <c r="H73" s="6" t="n"/>
      <c r="I73" s="6" t="n"/>
      <c r="J73" s="9" t="n"/>
      <c r="K73" s="6" t="n"/>
      <c r="L73" s="6" t="n"/>
      <c r="M73" s="6" t="n"/>
      <c r="N73" s="6" t="n"/>
      <c r="O73" s="7" t="n"/>
      <c r="P73" s="10">
        <f>IF($O73="","",EDATE($O73,12))</f>
        <v/>
      </c>
      <c r="Q73" s="11">
        <f>IF($P73="","",IF($P73&lt;TODAY(),"Reajuste vencido há "&amp;(TODAY()-$P73)&amp;" dias",IF($P73-TODAY()&lt;=30,"Reajustar em "&amp;($P73-TODAY())&amp;" dias","")))</f>
        <v/>
      </c>
      <c r="R73" s="6" t="n"/>
    </row>
    <row r="74">
      <c r="A74" s="6" t="n"/>
      <c r="B74" s="6" t="n"/>
      <c r="C74" s="6" t="n"/>
      <c r="D74" s="6" t="n"/>
      <c r="E74" s="7" t="n"/>
      <c r="F74" s="7" t="n"/>
      <c r="G74" s="8" t="n"/>
      <c r="H74" s="6" t="n"/>
      <c r="I74" s="6" t="n"/>
      <c r="J74" s="9" t="n"/>
      <c r="K74" s="6" t="n"/>
      <c r="L74" s="6" t="n"/>
      <c r="M74" s="6" t="n"/>
      <c r="N74" s="6" t="n"/>
      <c r="O74" s="7" t="n"/>
      <c r="P74" s="10">
        <f>IF($O74="","",EDATE($O74,12))</f>
        <v/>
      </c>
      <c r="Q74" s="11">
        <f>IF($P74="","",IF($P74&lt;TODAY(),"Reajuste vencido há "&amp;(TODAY()-$P74)&amp;" dias",IF($P74-TODAY()&lt;=30,"Reajustar em "&amp;($P74-TODAY())&amp;" dias","")))</f>
        <v/>
      </c>
      <c r="R74" s="6" t="n"/>
    </row>
    <row r="75">
      <c r="A75" s="6" t="n"/>
      <c r="B75" s="6" t="n"/>
      <c r="C75" s="6" t="n"/>
      <c r="D75" s="6" t="n"/>
      <c r="E75" s="7" t="n"/>
      <c r="F75" s="7" t="n"/>
      <c r="G75" s="8" t="n"/>
      <c r="H75" s="6" t="n"/>
      <c r="I75" s="6" t="n"/>
      <c r="J75" s="9" t="n"/>
      <c r="K75" s="6" t="n"/>
      <c r="L75" s="6" t="n"/>
      <c r="M75" s="6" t="n"/>
      <c r="N75" s="6" t="n"/>
      <c r="O75" s="7" t="n"/>
      <c r="P75" s="10">
        <f>IF($O75="","",EDATE($O75,12))</f>
        <v/>
      </c>
      <c r="Q75" s="11">
        <f>IF($P75="","",IF($P75&lt;TODAY(),"Reajuste vencido há "&amp;(TODAY()-$P75)&amp;" dias",IF($P75-TODAY()&lt;=30,"Reajustar em "&amp;($P75-TODAY())&amp;" dias","")))</f>
        <v/>
      </c>
      <c r="R75" s="6" t="n"/>
    </row>
    <row r="76">
      <c r="A76" s="6" t="n"/>
      <c r="B76" s="6" t="n"/>
      <c r="C76" s="6" t="n"/>
      <c r="D76" s="6" t="n"/>
      <c r="E76" s="7" t="n"/>
      <c r="F76" s="7" t="n"/>
      <c r="G76" s="8" t="n"/>
      <c r="H76" s="6" t="n"/>
      <c r="I76" s="6" t="n"/>
      <c r="J76" s="9" t="n"/>
      <c r="K76" s="6" t="n"/>
      <c r="L76" s="6" t="n"/>
      <c r="M76" s="6" t="n"/>
      <c r="N76" s="6" t="n"/>
      <c r="O76" s="7" t="n"/>
      <c r="P76" s="10">
        <f>IF($O76="","",EDATE($O76,12))</f>
        <v/>
      </c>
      <c r="Q76" s="11">
        <f>IF($P76="","",IF($P76&lt;TODAY(),"Reajuste vencido há "&amp;(TODAY()-$P76)&amp;" dias",IF($P76-TODAY()&lt;=30,"Reajustar em "&amp;($P76-TODAY())&amp;" dias","")))</f>
        <v/>
      </c>
      <c r="R76" s="6" t="n"/>
    </row>
    <row r="77">
      <c r="A77" s="6" t="n"/>
      <c r="B77" s="6" t="n"/>
      <c r="C77" s="6" t="n"/>
      <c r="D77" s="6" t="n"/>
      <c r="E77" s="7" t="n"/>
      <c r="F77" s="7" t="n"/>
      <c r="G77" s="8" t="n"/>
      <c r="H77" s="6" t="n"/>
      <c r="I77" s="6" t="n"/>
      <c r="J77" s="9" t="n"/>
      <c r="K77" s="6" t="n"/>
      <c r="L77" s="6" t="n"/>
      <c r="M77" s="6" t="n"/>
      <c r="N77" s="6" t="n"/>
      <c r="O77" s="7" t="n"/>
      <c r="P77" s="10">
        <f>IF($O77="","",EDATE($O77,12))</f>
        <v/>
      </c>
      <c r="Q77" s="11">
        <f>IF($P77="","",IF($P77&lt;TODAY(),"Reajuste vencido há "&amp;(TODAY()-$P77)&amp;" dias",IF($P77-TODAY()&lt;=30,"Reajustar em "&amp;($P77-TODAY())&amp;" dias","")))</f>
        <v/>
      </c>
      <c r="R77" s="6" t="n"/>
    </row>
    <row r="78">
      <c r="A78" s="6" t="n"/>
      <c r="B78" s="6" t="n"/>
      <c r="C78" s="6" t="n"/>
      <c r="D78" s="6" t="n"/>
      <c r="E78" s="7" t="n"/>
      <c r="F78" s="7" t="n"/>
      <c r="G78" s="8" t="n"/>
      <c r="H78" s="6" t="n"/>
      <c r="I78" s="6" t="n"/>
      <c r="J78" s="9" t="n"/>
      <c r="K78" s="6" t="n"/>
      <c r="L78" s="6" t="n"/>
      <c r="M78" s="6" t="n"/>
      <c r="N78" s="6" t="n"/>
      <c r="O78" s="7" t="n"/>
      <c r="P78" s="10">
        <f>IF($O78="","",EDATE($O78,12))</f>
        <v/>
      </c>
      <c r="Q78" s="11">
        <f>IF($P78="","",IF($P78&lt;TODAY(),"Reajuste vencido há "&amp;(TODAY()-$P78)&amp;" dias",IF($P78-TODAY()&lt;=30,"Reajustar em "&amp;($P78-TODAY())&amp;" dias","")))</f>
        <v/>
      </c>
      <c r="R78" s="6" t="n"/>
    </row>
    <row r="79">
      <c r="A79" s="6" t="n"/>
      <c r="B79" s="6" t="n"/>
      <c r="C79" s="6" t="n"/>
      <c r="D79" s="6" t="n"/>
      <c r="E79" s="7" t="n"/>
      <c r="F79" s="7" t="n"/>
      <c r="G79" s="8" t="n"/>
      <c r="H79" s="6" t="n"/>
      <c r="I79" s="6" t="n"/>
      <c r="J79" s="9" t="n"/>
      <c r="K79" s="6" t="n"/>
      <c r="L79" s="6" t="n"/>
      <c r="M79" s="6" t="n"/>
      <c r="N79" s="6" t="n"/>
      <c r="O79" s="7" t="n"/>
      <c r="P79" s="10">
        <f>IF($O79="","",EDATE($O79,12))</f>
        <v/>
      </c>
      <c r="Q79" s="11">
        <f>IF($P79="","",IF($P79&lt;TODAY(),"Reajuste vencido há "&amp;(TODAY()-$P79)&amp;" dias",IF($P79-TODAY()&lt;=30,"Reajustar em "&amp;($P79-TODAY())&amp;" dias","")))</f>
        <v/>
      </c>
      <c r="R79" s="6" t="n"/>
    </row>
    <row r="80">
      <c r="A80" s="6" t="n"/>
      <c r="B80" s="6" t="n"/>
      <c r="C80" s="6" t="n"/>
      <c r="D80" s="6" t="n"/>
      <c r="E80" s="7" t="n"/>
      <c r="F80" s="7" t="n"/>
      <c r="G80" s="8" t="n"/>
      <c r="H80" s="6" t="n"/>
      <c r="I80" s="6" t="n"/>
      <c r="J80" s="9" t="n"/>
      <c r="K80" s="6" t="n"/>
      <c r="L80" s="6" t="n"/>
      <c r="M80" s="6" t="n"/>
      <c r="N80" s="6" t="n"/>
      <c r="O80" s="7" t="n"/>
      <c r="P80" s="10">
        <f>IF($O80="","",EDATE($O80,12))</f>
        <v/>
      </c>
      <c r="Q80" s="11">
        <f>IF($P80="","",IF($P80&lt;TODAY(),"Reajuste vencido há "&amp;(TODAY()-$P80)&amp;" dias",IF($P80-TODAY()&lt;=30,"Reajustar em "&amp;($P80-TODAY())&amp;" dias","")))</f>
        <v/>
      </c>
      <c r="R80" s="6" t="n"/>
    </row>
    <row r="81">
      <c r="A81" s="6" t="n"/>
      <c r="B81" s="6" t="n"/>
      <c r="C81" s="6" t="n"/>
      <c r="D81" s="6" t="n"/>
      <c r="E81" s="7" t="n"/>
      <c r="F81" s="7" t="n"/>
      <c r="G81" s="8" t="n"/>
      <c r="H81" s="6" t="n"/>
      <c r="I81" s="6" t="n"/>
      <c r="J81" s="9" t="n"/>
      <c r="K81" s="6" t="n"/>
      <c r="L81" s="6" t="n"/>
      <c r="M81" s="6" t="n"/>
      <c r="N81" s="6" t="n"/>
      <c r="O81" s="7" t="n"/>
      <c r="P81" s="10">
        <f>IF($O81="","",EDATE($O81,12))</f>
        <v/>
      </c>
      <c r="Q81" s="11">
        <f>IF($P81="","",IF($P81&lt;TODAY(),"Reajuste vencido há "&amp;(TODAY()-$P81)&amp;" dias",IF($P81-TODAY()&lt;=30,"Reajustar em "&amp;($P81-TODAY())&amp;" dias","")))</f>
        <v/>
      </c>
      <c r="R81" s="6" t="n"/>
    </row>
    <row r="82">
      <c r="A82" s="6" t="n"/>
      <c r="B82" s="6" t="n"/>
      <c r="C82" s="6" t="n"/>
      <c r="D82" s="6" t="n"/>
      <c r="E82" s="7" t="n"/>
      <c r="F82" s="7" t="n"/>
      <c r="G82" s="8" t="n"/>
      <c r="H82" s="6" t="n"/>
      <c r="I82" s="6" t="n"/>
      <c r="J82" s="9" t="n"/>
      <c r="K82" s="6" t="n"/>
      <c r="L82" s="6" t="n"/>
      <c r="M82" s="6" t="n"/>
      <c r="N82" s="6" t="n"/>
      <c r="O82" s="7" t="n"/>
      <c r="P82" s="10">
        <f>IF($O82="","",EDATE($O82,12))</f>
        <v/>
      </c>
      <c r="Q82" s="11">
        <f>IF($P82="","",IF($P82&lt;TODAY(),"Reajuste vencido há "&amp;(TODAY()-$P82)&amp;" dias",IF($P82-TODAY()&lt;=30,"Reajustar em "&amp;($P82-TODAY())&amp;" dias","")))</f>
        <v/>
      </c>
      <c r="R82" s="6" t="n"/>
    </row>
    <row r="83">
      <c r="A83" s="6" t="n"/>
      <c r="B83" s="6" t="n"/>
      <c r="C83" s="6" t="n"/>
      <c r="D83" s="6" t="n"/>
      <c r="E83" s="7" t="n"/>
      <c r="F83" s="7" t="n"/>
      <c r="G83" s="8" t="n"/>
      <c r="H83" s="6" t="n"/>
      <c r="I83" s="6" t="n"/>
      <c r="J83" s="9" t="n"/>
      <c r="K83" s="6" t="n"/>
      <c r="L83" s="6" t="n"/>
      <c r="M83" s="6" t="n"/>
      <c r="N83" s="6" t="n"/>
      <c r="O83" s="7" t="n"/>
      <c r="P83" s="10">
        <f>IF($O83="","",EDATE($O83,12))</f>
        <v/>
      </c>
      <c r="Q83" s="11">
        <f>IF($P83="","",IF($P83&lt;TODAY(),"Reajuste vencido há "&amp;(TODAY()-$P83)&amp;" dias",IF($P83-TODAY()&lt;=30,"Reajustar em "&amp;($P83-TODAY())&amp;" dias","")))</f>
        <v/>
      </c>
      <c r="R83" s="6" t="n"/>
    </row>
    <row r="84">
      <c r="A84" s="6" t="n"/>
      <c r="B84" s="6" t="n"/>
      <c r="C84" s="6" t="n"/>
      <c r="D84" s="6" t="n"/>
      <c r="E84" s="7" t="n"/>
      <c r="F84" s="7" t="n"/>
      <c r="G84" s="8" t="n"/>
      <c r="H84" s="6" t="n"/>
      <c r="I84" s="6" t="n"/>
      <c r="J84" s="9" t="n"/>
      <c r="K84" s="6" t="n"/>
      <c r="L84" s="6" t="n"/>
      <c r="M84" s="6" t="n"/>
      <c r="N84" s="6" t="n"/>
      <c r="O84" s="7" t="n"/>
      <c r="P84" s="10">
        <f>IF($O84="","",EDATE($O84,12))</f>
        <v/>
      </c>
      <c r="Q84" s="11">
        <f>IF($P84="","",IF($P84&lt;TODAY(),"Reajuste vencido há "&amp;(TODAY()-$P84)&amp;" dias",IF($P84-TODAY()&lt;=30,"Reajustar em "&amp;($P84-TODAY())&amp;" dias","")))</f>
        <v/>
      </c>
      <c r="R84" s="6" t="n"/>
    </row>
    <row r="85">
      <c r="A85" s="6" t="n"/>
      <c r="B85" s="6" t="n"/>
      <c r="C85" s="6" t="n"/>
      <c r="D85" s="6" t="n"/>
      <c r="E85" s="7" t="n"/>
      <c r="F85" s="7" t="n"/>
      <c r="G85" s="8" t="n"/>
      <c r="H85" s="6" t="n"/>
      <c r="I85" s="6" t="n"/>
      <c r="J85" s="9" t="n"/>
      <c r="K85" s="6" t="n"/>
      <c r="L85" s="6" t="n"/>
      <c r="M85" s="6" t="n"/>
      <c r="N85" s="6" t="n"/>
      <c r="O85" s="7" t="n"/>
      <c r="P85" s="10">
        <f>IF($O85="","",EDATE($O85,12))</f>
        <v/>
      </c>
      <c r="Q85" s="11">
        <f>IF($P85="","",IF($P85&lt;TODAY(),"Reajuste vencido há "&amp;(TODAY()-$P85)&amp;" dias",IF($P85-TODAY()&lt;=30,"Reajustar em "&amp;($P85-TODAY())&amp;" dias","")))</f>
        <v/>
      </c>
      <c r="R85" s="6" t="n"/>
    </row>
    <row r="86">
      <c r="A86" s="6" t="n"/>
      <c r="B86" s="6" t="n"/>
      <c r="C86" s="6" t="n"/>
      <c r="D86" s="6" t="n"/>
      <c r="E86" s="7" t="n"/>
      <c r="F86" s="7" t="n"/>
      <c r="G86" s="8" t="n"/>
      <c r="H86" s="6" t="n"/>
      <c r="I86" s="6" t="n"/>
      <c r="J86" s="9" t="n"/>
      <c r="K86" s="6" t="n"/>
      <c r="L86" s="6" t="n"/>
      <c r="M86" s="6" t="n"/>
      <c r="N86" s="6" t="n"/>
      <c r="O86" s="7" t="n"/>
      <c r="P86" s="10">
        <f>IF($O86="","",EDATE($O86,12))</f>
        <v/>
      </c>
      <c r="Q86" s="11">
        <f>IF($P86="","",IF($P86&lt;TODAY(),"Reajuste vencido há "&amp;(TODAY()-$P86)&amp;" dias",IF($P86-TODAY()&lt;=30,"Reajustar em "&amp;($P86-TODAY())&amp;" dias","")))</f>
        <v/>
      </c>
      <c r="R86" s="6" t="n"/>
    </row>
    <row r="87">
      <c r="A87" s="6" t="n"/>
      <c r="B87" s="6" t="n"/>
      <c r="C87" s="6" t="n"/>
      <c r="D87" s="6" t="n"/>
      <c r="E87" s="7" t="n"/>
      <c r="F87" s="7" t="n"/>
      <c r="G87" s="8" t="n"/>
      <c r="H87" s="6" t="n"/>
      <c r="I87" s="6" t="n"/>
      <c r="J87" s="9" t="n"/>
      <c r="K87" s="6" t="n"/>
      <c r="L87" s="6" t="n"/>
      <c r="M87" s="6" t="n"/>
      <c r="N87" s="6" t="n"/>
      <c r="O87" s="7" t="n"/>
      <c r="P87" s="10">
        <f>IF($O87="","",EDATE($O87,12))</f>
        <v/>
      </c>
      <c r="Q87" s="11">
        <f>IF($P87="","",IF($P87&lt;TODAY(),"Reajuste vencido há "&amp;(TODAY()-$P87)&amp;" dias",IF($P87-TODAY()&lt;=30,"Reajustar em "&amp;($P87-TODAY())&amp;" dias","")))</f>
        <v/>
      </c>
      <c r="R87" s="6" t="n"/>
    </row>
    <row r="88">
      <c r="A88" s="6" t="n"/>
      <c r="B88" s="6" t="n"/>
      <c r="C88" s="6" t="n"/>
      <c r="D88" s="6" t="n"/>
      <c r="E88" s="7" t="n"/>
      <c r="F88" s="7" t="n"/>
      <c r="G88" s="8" t="n"/>
      <c r="H88" s="6" t="n"/>
      <c r="I88" s="6" t="n"/>
      <c r="J88" s="9" t="n"/>
      <c r="K88" s="6" t="n"/>
      <c r="L88" s="6" t="n"/>
      <c r="M88" s="6" t="n"/>
      <c r="N88" s="6" t="n"/>
      <c r="O88" s="7" t="n"/>
      <c r="P88" s="10">
        <f>IF($O88="","",EDATE($O88,12))</f>
        <v/>
      </c>
      <c r="Q88" s="11">
        <f>IF($P88="","",IF($P88&lt;TODAY(),"Reajuste vencido há "&amp;(TODAY()-$P88)&amp;" dias",IF($P88-TODAY()&lt;=30,"Reajustar em "&amp;($P88-TODAY())&amp;" dias","")))</f>
        <v/>
      </c>
      <c r="R88" s="6" t="n"/>
    </row>
    <row r="89">
      <c r="A89" s="6" t="n"/>
      <c r="B89" s="6" t="n"/>
      <c r="C89" s="6" t="n"/>
      <c r="D89" s="6" t="n"/>
      <c r="E89" s="7" t="n"/>
      <c r="F89" s="7" t="n"/>
      <c r="G89" s="8" t="n"/>
      <c r="H89" s="6" t="n"/>
      <c r="I89" s="6" t="n"/>
      <c r="J89" s="9" t="n"/>
      <c r="K89" s="6" t="n"/>
      <c r="L89" s="6" t="n"/>
      <c r="M89" s="6" t="n"/>
      <c r="N89" s="6" t="n"/>
      <c r="O89" s="7" t="n"/>
      <c r="P89" s="10">
        <f>IF($O89="","",EDATE($O89,12))</f>
        <v/>
      </c>
      <c r="Q89" s="11">
        <f>IF($P89="","",IF($P89&lt;TODAY(),"Reajuste vencido há "&amp;(TODAY()-$P89)&amp;" dias",IF($P89-TODAY()&lt;=30,"Reajustar em "&amp;($P89-TODAY())&amp;" dias","")))</f>
        <v/>
      </c>
      <c r="R89" s="6" t="n"/>
    </row>
    <row r="90">
      <c r="A90" s="6" t="n"/>
      <c r="B90" s="6" t="n"/>
      <c r="C90" s="6" t="n"/>
      <c r="D90" s="6" t="n"/>
      <c r="E90" s="7" t="n"/>
      <c r="F90" s="7" t="n"/>
      <c r="G90" s="8" t="n"/>
      <c r="H90" s="6" t="n"/>
      <c r="I90" s="6" t="n"/>
      <c r="J90" s="9" t="n"/>
      <c r="K90" s="6" t="n"/>
      <c r="L90" s="6" t="n"/>
      <c r="M90" s="6" t="n"/>
      <c r="N90" s="6" t="n"/>
      <c r="O90" s="7" t="n"/>
      <c r="P90" s="10">
        <f>IF($O90="","",EDATE($O90,12))</f>
        <v/>
      </c>
      <c r="Q90" s="11">
        <f>IF($P90="","",IF($P90&lt;TODAY(),"Reajuste vencido há "&amp;(TODAY()-$P90)&amp;" dias",IF($P90-TODAY()&lt;=30,"Reajustar em "&amp;($P90-TODAY())&amp;" dias","")))</f>
        <v/>
      </c>
      <c r="R90" s="6" t="n"/>
    </row>
    <row r="91">
      <c r="A91" s="6" t="n"/>
      <c r="B91" s="6" t="n"/>
      <c r="C91" s="6" t="n"/>
      <c r="D91" s="6" t="n"/>
      <c r="E91" s="7" t="n"/>
      <c r="F91" s="7" t="n"/>
      <c r="G91" s="8" t="n"/>
      <c r="H91" s="6" t="n"/>
      <c r="I91" s="6" t="n"/>
      <c r="J91" s="9" t="n"/>
      <c r="K91" s="6" t="n"/>
      <c r="L91" s="6" t="n"/>
      <c r="M91" s="6" t="n"/>
      <c r="N91" s="6" t="n"/>
      <c r="O91" s="7" t="n"/>
      <c r="P91" s="10">
        <f>IF($O91="","",EDATE($O91,12))</f>
        <v/>
      </c>
      <c r="Q91" s="11">
        <f>IF($P91="","",IF($P91&lt;TODAY(),"Reajuste vencido há "&amp;(TODAY()-$P91)&amp;" dias",IF($P91-TODAY()&lt;=30,"Reajustar em "&amp;($P91-TODAY())&amp;" dias","")))</f>
        <v/>
      </c>
      <c r="R91" s="6" t="n"/>
    </row>
    <row r="92">
      <c r="A92" s="6" t="n"/>
      <c r="B92" s="6" t="n"/>
      <c r="C92" s="6" t="n"/>
      <c r="D92" s="6" t="n"/>
      <c r="E92" s="7" t="n"/>
      <c r="F92" s="7" t="n"/>
      <c r="G92" s="8" t="n"/>
      <c r="H92" s="6" t="n"/>
      <c r="I92" s="6" t="n"/>
      <c r="J92" s="9" t="n"/>
      <c r="K92" s="6" t="n"/>
      <c r="L92" s="6" t="n"/>
      <c r="M92" s="6" t="n"/>
      <c r="N92" s="6" t="n"/>
      <c r="O92" s="7" t="n"/>
      <c r="P92" s="10">
        <f>IF($O92="","",EDATE($O92,12))</f>
        <v/>
      </c>
      <c r="Q92" s="11">
        <f>IF($P92="","",IF($P92&lt;TODAY(),"Reajuste vencido há "&amp;(TODAY()-$P92)&amp;" dias",IF($P92-TODAY()&lt;=30,"Reajustar em "&amp;($P92-TODAY())&amp;" dias","")))</f>
        <v/>
      </c>
      <c r="R92" s="6" t="n"/>
    </row>
    <row r="93">
      <c r="A93" s="6" t="n"/>
      <c r="B93" s="6" t="n"/>
      <c r="C93" s="6" t="n"/>
      <c r="D93" s="6" t="n"/>
      <c r="E93" s="7" t="n"/>
      <c r="F93" s="7" t="n"/>
      <c r="G93" s="8" t="n"/>
      <c r="H93" s="6" t="n"/>
      <c r="I93" s="6" t="n"/>
      <c r="J93" s="9" t="n"/>
      <c r="K93" s="6" t="n"/>
      <c r="L93" s="6" t="n"/>
      <c r="M93" s="6" t="n"/>
      <c r="N93" s="6" t="n"/>
      <c r="O93" s="7" t="n"/>
      <c r="P93" s="10">
        <f>IF($O93="","",EDATE($O93,12))</f>
        <v/>
      </c>
      <c r="Q93" s="11">
        <f>IF($P93="","",IF($P93&lt;TODAY(),"Reajuste vencido há "&amp;(TODAY()-$P93)&amp;" dias",IF($P93-TODAY()&lt;=30,"Reajustar em "&amp;($P93-TODAY())&amp;" dias","")))</f>
        <v/>
      </c>
      <c r="R93" s="6" t="n"/>
    </row>
    <row r="94">
      <c r="A94" s="6" t="n"/>
      <c r="B94" s="6" t="n"/>
      <c r="C94" s="6" t="n"/>
      <c r="D94" s="6" t="n"/>
      <c r="E94" s="7" t="n"/>
      <c r="F94" s="7" t="n"/>
      <c r="G94" s="8" t="n"/>
      <c r="H94" s="6" t="n"/>
      <c r="I94" s="6" t="n"/>
      <c r="J94" s="9" t="n"/>
      <c r="K94" s="6" t="n"/>
      <c r="L94" s="6" t="n"/>
      <c r="M94" s="6" t="n"/>
      <c r="N94" s="6" t="n"/>
      <c r="O94" s="7" t="n"/>
      <c r="P94" s="10">
        <f>IF($O94="","",EDATE($O94,12))</f>
        <v/>
      </c>
      <c r="Q94" s="11">
        <f>IF($P94="","",IF($P94&lt;TODAY(),"Reajuste vencido há "&amp;(TODAY()-$P94)&amp;" dias",IF($P94-TODAY()&lt;=30,"Reajustar em "&amp;($P94-TODAY())&amp;" dias","")))</f>
        <v/>
      </c>
      <c r="R94" s="6" t="n"/>
    </row>
    <row r="95">
      <c r="A95" s="6" t="n"/>
      <c r="B95" s="6" t="n"/>
      <c r="C95" s="6" t="n"/>
      <c r="D95" s="6" t="n"/>
      <c r="E95" s="7" t="n"/>
      <c r="F95" s="7" t="n"/>
      <c r="G95" s="8" t="n"/>
      <c r="H95" s="6" t="n"/>
      <c r="I95" s="6" t="n"/>
      <c r="J95" s="9" t="n"/>
      <c r="K95" s="6" t="n"/>
      <c r="L95" s="6" t="n"/>
      <c r="M95" s="6" t="n"/>
      <c r="N95" s="6" t="n"/>
      <c r="O95" s="7" t="n"/>
      <c r="P95" s="10">
        <f>IF($O95="","",EDATE($O95,12))</f>
        <v/>
      </c>
      <c r="Q95" s="11">
        <f>IF($P95="","",IF($P95&lt;TODAY(),"Reajuste vencido há "&amp;(TODAY()-$P95)&amp;" dias",IF($P95-TODAY()&lt;=30,"Reajustar em "&amp;($P95-TODAY())&amp;" dias","")))</f>
        <v/>
      </c>
      <c r="R95" s="6" t="n"/>
    </row>
    <row r="96">
      <c r="A96" s="6" t="n"/>
      <c r="B96" s="6" t="n"/>
      <c r="C96" s="6" t="n"/>
      <c r="D96" s="6" t="n"/>
      <c r="E96" s="7" t="n"/>
      <c r="F96" s="7" t="n"/>
      <c r="G96" s="8" t="n"/>
      <c r="H96" s="6" t="n"/>
      <c r="I96" s="6" t="n"/>
      <c r="J96" s="9" t="n"/>
      <c r="K96" s="6" t="n"/>
      <c r="L96" s="6" t="n"/>
      <c r="M96" s="6" t="n"/>
      <c r="N96" s="6" t="n"/>
      <c r="O96" s="7" t="n"/>
      <c r="P96" s="10">
        <f>IF($O96="","",EDATE($O96,12))</f>
        <v/>
      </c>
      <c r="Q96" s="11">
        <f>IF($P96="","",IF($P96&lt;TODAY(),"Reajuste vencido há "&amp;(TODAY()-$P96)&amp;" dias",IF($P96-TODAY()&lt;=30,"Reajustar em "&amp;($P96-TODAY())&amp;" dias","")))</f>
        <v/>
      </c>
      <c r="R96" s="6" t="n"/>
    </row>
    <row r="97">
      <c r="A97" s="6" t="n"/>
      <c r="B97" s="6" t="n"/>
      <c r="C97" s="6" t="n"/>
      <c r="D97" s="6" t="n"/>
      <c r="E97" s="7" t="n"/>
      <c r="F97" s="7" t="n"/>
      <c r="G97" s="8" t="n"/>
      <c r="H97" s="6" t="n"/>
      <c r="I97" s="6" t="n"/>
      <c r="J97" s="9" t="n"/>
      <c r="K97" s="6" t="n"/>
      <c r="L97" s="6" t="n"/>
      <c r="M97" s="6" t="n"/>
      <c r="N97" s="6" t="n"/>
      <c r="O97" s="7" t="n"/>
      <c r="P97" s="10">
        <f>IF($O97="","",EDATE($O97,12))</f>
        <v/>
      </c>
      <c r="Q97" s="11">
        <f>IF($P97="","",IF($P97&lt;TODAY(),"Reajuste vencido há "&amp;(TODAY()-$P97)&amp;" dias",IF($P97-TODAY()&lt;=30,"Reajustar em "&amp;($P97-TODAY())&amp;" dias","")))</f>
        <v/>
      </c>
      <c r="R97" s="6" t="n"/>
    </row>
    <row r="98">
      <c r="A98" s="6" t="n"/>
      <c r="B98" s="6" t="n"/>
      <c r="C98" s="6" t="n"/>
      <c r="D98" s="6" t="n"/>
      <c r="E98" s="7" t="n"/>
      <c r="F98" s="7" t="n"/>
      <c r="G98" s="8" t="n"/>
      <c r="H98" s="6" t="n"/>
      <c r="I98" s="6" t="n"/>
      <c r="J98" s="9" t="n"/>
      <c r="K98" s="6" t="n"/>
      <c r="L98" s="6" t="n"/>
      <c r="M98" s="6" t="n"/>
      <c r="N98" s="6" t="n"/>
      <c r="O98" s="7" t="n"/>
      <c r="P98" s="10">
        <f>IF($O98="","",EDATE($O98,12))</f>
        <v/>
      </c>
      <c r="Q98" s="11">
        <f>IF($P98="","",IF($P98&lt;TODAY(),"Reajuste vencido há "&amp;(TODAY()-$P98)&amp;" dias",IF($P98-TODAY()&lt;=30,"Reajustar em "&amp;($P98-TODAY())&amp;" dias","")))</f>
        <v/>
      </c>
      <c r="R98" s="6" t="n"/>
    </row>
    <row r="99">
      <c r="A99" s="6" t="n"/>
      <c r="B99" s="6" t="n"/>
      <c r="C99" s="6" t="n"/>
      <c r="D99" s="6" t="n"/>
      <c r="E99" s="7" t="n"/>
      <c r="F99" s="7" t="n"/>
      <c r="G99" s="8" t="n"/>
      <c r="H99" s="6" t="n"/>
      <c r="I99" s="6" t="n"/>
      <c r="J99" s="9" t="n"/>
      <c r="K99" s="6" t="n"/>
      <c r="L99" s="6" t="n"/>
      <c r="M99" s="6" t="n"/>
      <c r="N99" s="6" t="n"/>
      <c r="O99" s="7" t="n"/>
      <c r="P99" s="10">
        <f>IF($O99="","",EDATE($O99,12))</f>
        <v/>
      </c>
      <c r="Q99" s="11">
        <f>IF($P99="","",IF($P99&lt;TODAY(),"Reajuste vencido há "&amp;(TODAY()-$P99)&amp;" dias",IF($P99-TODAY()&lt;=30,"Reajustar em "&amp;($P99-TODAY())&amp;" dias","")))</f>
        <v/>
      </c>
      <c r="R99" s="6" t="n"/>
    </row>
    <row r="100">
      <c r="A100" s="6" t="n"/>
      <c r="B100" s="6" t="n"/>
      <c r="C100" s="6" t="n"/>
      <c r="D100" s="6" t="n"/>
      <c r="E100" s="7" t="n"/>
      <c r="F100" s="7" t="n"/>
      <c r="G100" s="8" t="n"/>
      <c r="H100" s="6" t="n"/>
      <c r="I100" s="6" t="n"/>
      <c r="J100" s="9" t="n"/>
      <c r="K100" s="6" t="n"/>
      <c r="L100" s="6" t="n"/>
      <c r="M100" s="6" t="n"/>
      <c r="N100" s="6" t="n"/>
      <c r="O100" s="7" t="n"/>
      <c r="P100" s="10">
        <f>IF($O100="","",EDATE($O100,12))</f>
        <v/>
      </c>
      <c r="Q100" s="11">
        <f>IF($P100="","",IF($P100&lt;TODAY(),"Reajuste vencido há "&amp;(TODAY()-$P100)&amp;" dias",IF($P100-TODAY()&lt;=30,"Reajustar em "&amp;($P100-TODAY())&amp;" dias","")))</f>
        <v/>
      </c>
      <c r="R100" s="6" t="n"/>
    </row>
    <row r="101">
      <c r="A101" s="6" t="n"/>
      <c r="B101" s="6" t="n"/>
      <c r="C101" s="6" t="n"/>
      <c r="D101" s="6" t="n"/>
      <c r="E101" s="7" t="n"/>
      <c r="F101" s="7" t="n"/>
      <c r="G101" s="8" t="n"/>
      <c r="H101" s="6" t="n"/>
      <c r="I101" s="6" t="n"/>
      <c r="J101" s="9" t="n"/>
      <c r="K101" s="6" t="n"/>
      <c r="L101" s="6" t="n"/>
      <c r="M101" s="6" t="n"/>
      <c r="N101" s="6" t="n"/>
      <c r="O101" s="7" t="n"/>
      <c r="P101" s="10">
        <f>IF($O101="","",EDATE($O101,12))</f>
        <v/>
      </c>
      <c r="Q101" s="11">
        <f>IF($P101="","",IF($P101&lt;TODAY(),"Reajuste vencido há "&amp;(TODAY()-$P101)&amp;" dias",IF($P101-TODAY()&lt;=30,"Reajustar em "&amp;($P101-TODAY())&amp;" dias","")))</f>
        <v/>
      </c>
      <c r="R101" s="6" t="n"/>
    </row>
    <row r="102">
      <c r="A102" s="6" t="n"/>
      <c r="B102" s="6" t="n"/>
      <c r="C102" s="6" t="n"/>
      <c r="D102" s="6" t="n"/>
      <c r="E102" s="7" t="n"/>
      <c r="F102" s="7" t="n"/>
      <c r="G102" s="8" t="n"/>
      <c r="H102" s="6" t="n"/>
      <c r="I102" s="6" t="n"/>
      <c r="J102" s="9" t="n"/>
      <c r="K102" s="6" t="n"/>
      <c r="L102" s="6" t="n"/>
      <c r="M102" s="6" t="n"/>
      <c r="N102" s="6" t="n"/>
      <c r="O102" s="7" t="n"/>
      <c r="P102" s="10">
        <f>IF($O102="","",EDATE($O102,12))</f>
        <v/>
      </c>
      <c r="Q102" s="11">
        <f>IF($P102="","",IF($P102&lt;TODAY(),"Reajuste vencido há "&amp;(TODAY()-$P102)&amp;" dias",IF($P102-TODAY()&lt;=30,"Reajustar em "&amp;($P102-TODAY())&amp;" dias","")))</f>
        <v/>
      </c>
      <c r="R102" s="6" t="n"/>
    </row>
    <row r="103">
      <c r="A103" s="6" t="n"/>
      <c r="B103" s="6" t="n"/>
      <c r="C103" s="6" t="n"/>
      <c r="D103" s="6" t="n"/>
      <c r="E103" s="7" t="n"/>
      <c r="F103" s="7" t="n"/>
      <c r="G103" s="8" t="n"/>
      <c r="H103" s="6" t="n"/>
      <c r="I103" s="6" t="n"/>
      <c r="J103" s="9" t="n"/>
      <c r="K103" s="6" t="n"/>
      <c r="L103" s="6" t="n"/>
      <c r="M103" s="6" t="n"/>
      <c r="N103" s="6" t="n"/>
      <c r="O103" s="7" t="n"/>
      <c r="P103" s="10">
        <f>IF($O103="","",EDATE($O103,12))</f>
        <v/>
      </c>
      <c r="Q103" s="11">
        <f>IF($P103="","",IF($P103&lt;TODAY(),"Reajuste vencido há "&amp;(TODAY()-$P103)&amp;" dias",IF($P103-TODAY()&lt;=30,"Reajustar em "&amp;($P103-TODAY())&amp;" dias","")))</f>
        <v/>
      </c>
      <c r="R103" s="6" t="n"/>
    </row>
    <row r="104">
      <c r="A104" s="6" t="n"/>
      <c r="B104" s="6" t="n"/>
      <c r="C104" s="6" t="n"/>
      <c r="D104" s="6" t="n"/>
      <c r="E104" s="7" t="n"/>
      <c r="F104" s="7" t="n"/>
      <c r="G104" s="8" t="n"/>
      <c r="H104" s="6" t="n"/>
      <c r="I104" s="6" t="n"/>
      <c r="J104" s="9" t="n"/>
      <c r="K104" s="6" t="n"/>
      <c r="L104" s="6" t="n"/>
      <c r="M104" s="6" t="n"/>
      <c r="N104" s="6" t="n"/>
      <c r="O104" s="7" t="n"/>
      <c r="P104" s="10">
        <f>IF($O104="","",EDATE($O104,12))</f>
        <v/>
      </c>
      <c r="Q104" s="11">
        <f>IF($P104="","",IF($P104&lt;TODAY(),"Reajuste vencido há "&amp;(TODAY()-$P104)&amp;" dias",IF($P104-TODAY()&lt;=30,"Reajustar em "&amp;($P104-TODAY())&amp;" dias","")))</f>
        <v/>
      </c>
      <c r="R104" s="6" t="n"/>
    </row>
    <row r="105">
      <c r="A105" s="6" t="n"/>
      <c r="B105" s="6" t="n"/>
      <c r="C105" s="6" t="n"/>
      <c r="D105" s="6" t="n"/>
      <c r="E105" s="7" t="n"/>
      <c r="F105" s="7" t="n"/>
      <c r="G105" s="8" t="n"/>
      <c r="H105" s="6" t="n"/>
      <c r="I105" s="6" t="n"/>
      <c r="J105" s="9" t="n"/>
      <c r="K105" s="6" t="n"/>
      <c r="L105" s="6" t="n"/>
      <c r="M105" s="6" t="n"/>
      <c r="N105" s="6" t="n"/>
      <c r="O105" s="7" t="n"/>
      <c r="P105" s="10">
        <f>IF($O105="","",EDATE($O105,12))</f>
        <v/>
      </c>
      <c r="Q105" s="11">
        <f>IF($P105="","",IF($P105&lt;TODAY(),"Reajuste vencido há "&amp;(TODAY()-$P105)&amp;" dias",IF($P105-TODAY()&lt;=30,"Reajustar em "&amp;($P105-TODAY())&amp;" dias","")))</f>
        <v/>
      </c>
      <c r="R105" s="6" t="n"/>
    </row>
    <row r="106">
      <c r="A106" s="6" t="n"/>
      <c r="B106" s="6" t="n"/>
      <c r="C106" s="6" t="n"/>
      <c r="D106" s="6" t="n"/>
      <c r="E106" s="7" t="n"/>
      <c r="F106" s="7" t="n"/>
      <c r="G106" s="8" t="n"/>
      <c r="H106" s="6" t="n"/>
      <c r="I106" s="6" t="n"/>
      <c r="J106" s="9" t="n"/>
      <c r="K106" s="6" t="n"/>
      <c r="L106" s="6" t="n"/>
      <c r="M106" s="6" t="n"/>
      <c r="N106" s="6" t="n"/>
      <c r="O106" s="7" t="n"/>
      <c r="P106" s="10">
        <f>IF($O106="","",EDATE($O106,12))</f>
        <v/>
      </c>
      <c r="Q106" s="11">
        <f>IF($P106="","",IF($P106&lt;TODAY(),"Reajuste vencido há "&amp;(TODAY()-$P106)&amp;" dias",IF($P106-TODAY()&lt;=30,"Reajustar em "&amp;($P106-TODAY())&amp;" dias","")))</f>
        <v/>
      </c>
      <c r="R106" s="6" t="n"/>
    </row>
    <row r="107">
      <c r="A107" s="6" t="n"/>
      <c r="B107" s="6" t="n"/>
      <c r="C107" s="6" t="n"/>
      <c r="D107" s="6" t="n"/>
      <c r="E107" s="7" t="n"/>
      <c r="F107" s="7" t="n"/>
      <c r="G107" s="8" t="n"/>
      <c r="H107" s="6" t="n"/>
      <c r="I107" s="6" t="n"/>
      <c r="J107" s="9" t="n"/>
      <c r="K107" s="6" t="n"/>
      <c r="L107" s="6" t="n"/>
      <c r="M107" s="6" t="n"/>
      <c r="N107" s="6" t="n"/>
      <c r="O107" s="7" t="n"/>
      <c r="P107" s="10">
        <f>IF($O107="","",EDATE($O107,12))</f>
        <v/>
      </c>
      <c r="Q107" s="11">
        <f>IF($P107="","",IF($P107&lt;TODAY(),"Reajuste vencido há "&amp;(TODAY()-$P107)&amp;" dias",IF($P107-TODAY()&lt;=30,"Reajustar em "&amp;($P107-TODAY())&amp;" dias","")))</f>
        <v/>
      </c>
      <c r="R107" s="6" t="n"/>
    </row>
    <row r="108">
      <c r="A108" s="6" t="n"/>
      <c r="B108" s="6" t="n"/>
      <c r="C108" s="6" t="n"/>
      <c r="D108" s="6" t="n"/>
      <c r="E108" s="7" t="n"/>
      <c r="F108" s="7" t="n"/>
      <c r="G108" s="8" t="n"/>
      <c r="H108" s="6" t="n"/>
      <c r="I108" s="6" t="n"/>
      <c r="J108" s="9" t="n"/>
      <c r="K108" s="6" t="n"/>
      <c r="L108" s="6" t="n"/>
      <c r="M108" s="6" t="n"/>
      <c r="N108" s="6" t="n"/>
      <c r="O108" s="7" t="n"/>
      <c r="P108" s="10">
        <f>IF($O108="","",EDATE($O108,12))</f>
        <v/>
      </c>
      <c r="Q108" s="11">
        <f>IF($P108="","",IF($P108&lt;TODAY(),"Reajuste vencido há "&amp;(TODAY()-$P108)&amp;" dias",IF($P108-TODAY()&lt;=30,"Reajustar em "&amp;($P108-TODAY())&amp;" dias","")))</f>
        <v/>
      </c>
      <c r="R108" s="6" t="n"/>
    </row>
    <row r="109">
      <c r="A109" s="6" t="n"/>
      <c r="B109" s="6" t="n"/>
      <c r="C109" s="6" t="n"/>
      <c r="D109" s="6" t="n"/>
      <c r="E109" s="7" t="n"/>
      <c r="F109" s="7" t="n"/>
      <c r="G109" s="8" t="n"/>
      <c r="H109" s="6" t="n"/>
      <c r="I109" s="6" t="n"/>
      <c r="J109" s="9" t="n"/>
      <c r="K109" s="6" t="n"/>
      <c r="L109" s="6" t="n"/>
      <c r="M109" s="6" t="n"/>
      <c r="N109" s="6" t="n"/>
      <c r="O109" s="7" t="n"/>
      <c r="P109" s="10">
        <f>IF($O109="","",EDATE($O109,12))</f>
        <v/>
      </c>
      <c r="Q109" s="11">
        <f>IF($P109="","",IF($P109&lt;TODAY(),"Reajuste vencido há "&amp;(TODAY()-$P109)&amp;" dias",IF($P109-TODAY()&lt;=30,"Reajustar em "&amp;($P109-TODAY())&amp;" dias","")))</f>
        <v/>
      </c>
      <c r="R109" s="6" t="n"/>
    </row>
    <row r="110">
      <c r="A110" s="6" t="n"/>
      <c r="B110" s="6" t="n"/>
      <c r="C110" s="6" t="n"/>
      <c r="D110" s="6" t="n"/>
      <c r="E110" s="7" t="n"/>
      <c r="F110" s="7" t="n"/>
      <c r="G110" s="8" t="n"/>
      <c r="H110" s="6" t="n"/>
      <c r="I110" s="6" t="n"/>
      <c r="J110" s="9" t="n"/>
      <c r="K110" s="6" t="n"/>
      <c r="L110" s="6" t="n"/>
      <c r="M110" s="6" t="n"/>
      <c r="N110" s="6" t="n"/>
      <c r="O110" s="7" t="n"/>
      <c r="P110" s="10">
        <f>IF($O110="","",EDATE($O110,12))</f>
        <v/>
      </c>
      <c r="Q110" s="11">
        <f>IF($P110="","",IF($P110&lt;TODAY(),"Reajuste vencido há "&amp;(TODAY()-$P110)&amp;" dias",IF($P110-TODAY()&lt;=30,"Reajustar em "&amp;($P110-TODAY())&amp;" dias","")))</f>
        <v/>
      </c>
      <c r="R110" s="6" t="n"/>
    </row>
    <row r="111">
      <c r="A111" s="6" t="n"/>
      <c r="B111" s="6" t="n"/>
      <c r="C111" s="6" t="n"/>
      <c r="D111" s="6" t="n"/>
      <c r="E111" s="7" t="n"/>
      <c r="F111" s="7" t="n"/>
      <c r="G111" s="8" t="n"/>
      <c r="H111" s="6" t="n"/>
      <c r="I111" s="6" t="n"/>
      <c r="J111" s="9" t="n"/>
      <c r="K111" s="6" t="n"/>
      <c r="L111" s="6" t="n"/>
      <c r="M111" s="6" t="n"/>
      <c r="N111" s="6" t="n"/>
      <c r="O111" s="7" t="n"/>
      <c r="P111" s="10">
        <f>IF($O111="","",EDATE($O111,12))</f>
        <v/>
      </c>
      <c r="Q111" s="11">
        <f>IF($P111="","",IF($P111&lt;TODAY(),"Reajuste vencido há "&amp;(TODAY()-$P111)&amp;" dias",IF($P111-TODAY()&lt;=30,"Reajustar em "&amp;($P111-TODAY())&amp;" dias","")))</f>
        <v/>
      </c>
      <c r="R111" s="6" t="n"/>
    </row>
    <row r="112">
      <c r="A112" s="6" t="n"/>
      <c r="B112" s="6" t="n"/>
      <c r="C112" s="6" t="n"/>
      <c r="D112" s="6" t="n"/>
      <c r="E112" s="7" t="n"/>
      <c r="F112" s="7" t="n"/>
      <c r="G112" s="8" t="n"/>
      <c r="H112" s="6" t="n"/>
      <c r="I112" s="6" t="n"/>
      <c r="J112" s="9" t="n"/>
      <c r="K112" s="6" t="n"/>
      <c r="L112" s="6" t="n"/>
      <c r="M112" s="6" t="n"/>
      <c r="N112" s="6" t="n"/>
      <c r="O112" s="7" t="n"/>
      <c r="P112" s="10">
        <f>IF($O112="","",EDATE($O112,12))</f>
        <v/>
      </c>
      <c r="Q112" s="11">
        <f>IF($P112="","",IF($P112&lt;TODAY(),"Reajuste vencido há "&amp;(TODAY()-$P112)&amp;" dias",IF($P112-TODAY()&lt;=30,"Reajustar em "&amp;($P112-TODAY())&amp;" dias","")))</f>
        <v/>
      </c>
      <c r="R112" s="6" t="n"/>
    </row>
    <row r="113">
      <c r="A113" s="6" t="n"/>
      <c r="B113" s="6" t="n"/>
      <c r="C113" s="6" t="n"/>
      <c r="D113" s="6" t="n"/>
      <c r="E113" s="7" t="n"/>
      <c r="F113" s="7" t="n"/>
      <c r="G113" s="8" t="n"/>
      <c r="H113" s="6" t="n"/>
      <c r="I113" s="6" t="n"/>
      <c r="J113" s="9" t="n"/>
      <c r="K113" s="6" t="n"/>
      <c r="L113" s="6" t="n"/>
      <c r="M113" s="6" t="n"/>
      <c r="N113" s="6" t="n"/>
      <c r="O113" s="7" t="n"/>
      <c r="P113" s="10">
        <f>IF($O113="","",EDATE($O113,12))</f>
        <v/>
      </c>
      <c r="Q113" s="11">
        <f>IF($P113="","",IF($P113&lt;TODAY(),"Reajuste vencido há "&amp;(TODAY()-$P113)&amp;" dias",IF($P113-TODAY()&lt;=30,"Reajustar em "&amp;($P113-TODAY())&amp;" dias","")))</f>
        <v/>
      </c>
      <c r="R113" s="6" t="n"/>
    </row>
    <row r="114">
      <c r="A114" s="6" t="n"/>
      <c r="B114" s="6" t="n"/>
      <c r="C114" s="6" t="n"/>
      <c r="D114" s="6" t="n"/>
      <c r="E114" s="7" t="n"/>
      <c r="F114" s="7" t="n"/>
      <c r="G114" s="8" t="n"/>
      <c r="H114" s="6" t="n"/>
      <c r="I114" s="6" t="n"/>
      <c r="J114" s="9" t="n"/>
      <c r="K114" s="6" t="n"/>
      <c r="L114" s="6" t="n"/>
      <c r="M114" s="6" t="n"/>
      <c r="N114" s="6" t="n"/>
      <c r="O114" s="7" t="n"/>
      <c r="P114" s="10">
        <f>IF($O114="","",EDATE($O114,12))</f>
        <v/>
      </c>
      <c r="Q114" s="11">
        <f>IF($P114="","",IF($P114&lt;TODAY(),"Reajuste vencido há "&amp;(TODAY()-$P114)&amp;" dias",IF($P114-TODAY()&lt;=30,"Reajustar em "&amp;($P114-TODAY())&amp;" dias","")))</f>
        <v/>
      </c>
      <c r="R114" s="6" t="n"/>
    </row>
    <row r="115">
      <c r="A115" s="6" t="n"/>
      <c r="B115" s="6" t="n"/>
      <c r="C115" s="6" t="n"/>
      <c r="D115" s="6" t="n"/>
      <c r="E115" s="7" t="n"/>
      <c r="F115" s="7" t="n"/>
      <c r="G115" s="8" t="n"/>
      <c r="H115" s="6" t="n"/>
      <c r="I115" s="6" t="n"/>
      <c r="J115" s="9" t="n"/>
      <c r="K115" s="6" t="n"/>
      <c r="L115" s="6" t="n"/>
      <c r="M115" s="6" t="n"/>
      <c r="N115" s="6" t="n"/>
      <c r="O115" s="7" t="n"/>
      <c r="P115" s="10">
        <f>IF($O115="","",EDATE($O115,12))</f>
        <v/>
      </c>
      <c r="Q115" s="11">
        <f>IF($P115="","",IF($P115&lt;TODAY(),"Reajuste vencido há "&amp;(TODAY()-$P115)&amp;" dias",IF($P115-TODAY()&lt;=30,"Reajustar em "&amp;($P115-TODAY())&amp;" dias","")))</f>
        <v/>
      </c>
      <c r="R115" s="6" t="n"/>
    </row>
    <row r="116">
      <c r="A116" s="6" t="n"/>
      <c r="B116" s="6" t="n"/>
      <c r="C116" s="6" t="n"/>
      <c r="D116" s="6" t="n"/>
      <c r="E116" s="7" t="n"/>
      <c r="F116" s="7" t="n"/>
      <c r="G116" s="8" t="n"/>
      <c r="H116" s="6" t="n"/>
      <c r="I116" s="6" t="n"/>
      <c r="J116" s="9" t="n"/>
      <c r="K116" s="6" t="n"/>
      <c r="L116" s="6" t="n"/>
      <c r="M116" s="6" t="n"/>
      <c r="N116" s="6" t="n"/>
      <c r="O116" s="7" t="n"/>
      <c r="P116" s="10">
        <f>IF($O116="","",EDATE($O116,12))</f>
        <v/>
      </c>
      <c r="Q116" s="11">
        <f>IF($P116="","",IF($P116&lt;TODAY(),"Reajuste vencido há "&amp;(TODAY()-$P116)&amp;" dias",IF($P116-TODAY()&lt;=30,"Reajustar em "&amp;($P116-TODAY())&amp;" dias","")))</f>
        <v/>
      </c>
      <c r="R116" s="6" t="n"/>
    </row>
    <row r="117">
      <c r="A117" s="6" t="n"/>
      <c r="B117" s="6" t="n"/>
      <c r="C117" s="6" t="n"/>
      <c r="D117" s="6" t="n"/>
      <c r="E117" s="7" t="n"/>
      <c r="F117" s="7" t="n"/>
      <c r="G117" s="8" t="n"/>
      <c r="H117" s="6" t="n"/>
      <c r="I117" s="6" t="n"/>
      <c r="J117" s="9" t="n"/>
      <c r="K117" s="6" t="n"/>
      <c r="L117" s="6" t="n"/>
      <c r="M117" s="6" t="n"/>
      <c r="N117" s="6" t="n"/>
      <c r="O117" s="7" t="n"/>
      <c r="P117" s="10">
        <f>IF($O117="","",EDATE($O117,12))</f>
        <v/>
      </c>
      <c r="Q117" s="11">
        <f>IF($P117="","",IF($P117&lt;TODAY(),"Reajuste vencido há "&amp;(TODAY()-$P117)&amp;" dias",IF($P117-TODAY()&lt;=30,"Reajustar em "&amp;($P117-TODAY())&amp;" dias","")))</f>
        <v/>
      </c>
      <c r="R117" s="6" t="n"/>
    </row>
    <row r="118">
      <c r="A118" s="6" t="n"/>
      <c r="B118" s="6" t="n"/>
      <c r="C118" s="6" t="n"/>
      <c r="D118" s="6" t="n"/>
      <c r="E118" s="7" t="n"/>
      <c r="F118" s="7" t="n"/>
      <c r="G118" s="8" t="n"/>
      <c r="H118" s="6" t="n"/>
      <c r="I118" s="6" t="n"/>
      <c r="J118" s="9" t="n"/>
      <c r="K118" s="6" t="n"/>
      <c r="L118" s="6" t="n"/>
      <c r="M118" s="6" t="n"/>
      <c r="N118" s="6" t="n"/>
      <c r="O118" s="7" t="n"/>
      <c r="P118" s="10">
        <f>IF($O118="","",EDATE($O118,12))</f>
        <v/>
      </c>
      <c r="Q118" s="11">
        <f>IF($P118="","",IF($P118&lt;TODAY(),"Reajuste vencido há "&amp;(TODAY()-$P118)&amp;" dias",IF($P118-TODAY()&lt;=30,"Reajustar em "&amp;($P118-TODAY())&amp;" dias","")))</f>
        <v/>
      </c>
      <c r="R118" s="6" t="n"/>
    </row>
    <row r="119">
      <c r="A119" s="6" t="n"/>
      <c r="B119" s="6" t="n"/>
      <c r="C119" s="6" t="n"/>
      <c r="D119" s="6" t="n"/>
      <c r="E119" s="7" t="n"/>
      <c r="F119" s="7" t="n"/>
      <c r="G119" s="8" t="n"/>
      <c r="H119" s="6" t="n"/>
      <c r="I119" s="6" t="n"/>
      <c r="J119" s="9" t="n"/>
      <c r="K119" s="6" t="n"/>
      <c r="L119" s="6" t="n"/>
      <c r="M119" s="6" t="n"/>
      <c r="N119" s="6" t="n"/>
      <c r="O119" s="7" t="n"/>
      <c r="P119" s="10">
        <f>IF($O119="","",EDATE($O119,12))</f>
        <v/>
      </c>
      <c r="Q119" s="11">
        <f>IF($P119="","",IF($P119&lt;TODAY(),"Reajuste vencido há "&amp;(TODAY()-$P119)&amp;" dias",IF($P119-TODAY()&lt;=30,"Reajustar em "&amp;($P119-TODAY())&amp;" dias","")))</f>
        <v/>
      </c>
      <c r="R119" s="6" t="n"/>
    </row>
    <row r="120">
      <c r="A120" s="6" t="n"/>
      <c r="B120" s="6" t="n"/>
      <c r="C120" s="6" t="n"/>
      <c r="D120" s="6" t="n"/>
      <c r="E120" s="7" t="n"/>
      <c r="F120" s="7" t="n"/>
      <c r="G120" s="8" t="n"/>
      <c r="H120" s="6" t="n"/>
      <c r="I120" s="6" t="n"/>
      <c r="J120" s="9" t="n"/>
      <c r="K120" s="6" t="n"/>
      <c r="L120" s="6" t="n"/>
      <c r="M120" s="6" t="n"/>
      <c r="N120" s="6" t="n"/>
      <c r="O120" s="7" t="n"/>
      <c r="P120" s="10">
        <f>IF($O120="","",EDATE($O120,12))</f>
        <v/>
      </c>
      <c r="Q120" s="11">
        <f>IF($P120="","",IF($P120&lt;TODAY(),"Reajuste vencido há "&amp;(TODAY()-$P120)&amp;" dias",IF($P120-TODAY()&lt;=30,"Reajustar em "&amp;($P120-TODAY())&amp;" dias","")))</f>
        <v/>
      </c>
      <c r="R120" s="6" t="n"/>
    </row>
    <row r="121">
      <c r="A121" s="6" t="n"/>
      <c r="B121" s="6" t="n"/>
      <c r="C121" s="6" t="n"/>
      <c r="D121" s="6" t="n"/>
      <c r="E121" s="7" t="n"/>
      <c r="F121" s="7" t="n"/>
      <c r="G121" s="8" t="n"/>
      <c r="H121" s="6" t="n"/>
      <c r="I121" s="6" t="n"/>
      <c r="J121" s="9" t="n"/>
      <c r="K121" s="6" t="n"/>
      <c r="L121" s="6" t="n"/>
      <c r="M121" s="6" t="n"/>
      <c r="N121" s="6" t="n"/>
      <c r="O121" s="7" t="n"/>
      <c r="P121" s="10">
        <f>IF($O121="","",EDATE($O121,12))</f>
        <v/>
      </c>
      <c r="Q121" s="11">
        <f>IF($P121="","",IF($P121&lt;TODAY(),"Reajuste vencido há "&amp;(TODAY()-$P121)&amp;" dias",IF($P121-TODAY()&lt;=30,"Reajustar em "&amp;($P121-TODAY())&amp;" dias","")))</f>
        <v/>
      </c>
      <c r="R121" s="6" t="n"/>
    </row>
    <row r="122">
      <c r="A122" s="6" t="n"/>
      <c r="B122" s="6" t="n"/>
      <c r="C122" s="6" t="n"/>
      <c r="D122" s="6" t="n"/>
      <c r="E122" s="7" t="n"/>
      <c r="F122" s="7" t="n"/>
      <c r="G122" s="8" t="n"/>
      <c r="H122" s="6" t="n"/>
      <c r="I122" s="6" t="n"/>
      <c r="J122" s="9" t="n"/>
      <c r="K122" s="6" t="n"/>
      <c r="L122" s="6" t="n"/>
      <c r="M122" s="6" t="n"/>
      <c r="N122" s="6" t="n"/>
      <c r="O122" s="7" t="n"/>
      <c r="P122" s="10">
        <f>IF($O122="","",EDATE($O122,12))</f>
        <v/>
      </c>
      <c r="Q122" s="11">
        <f>IF($P122="","",IF($P122&lt;TODAY(),"Reajuste vencido há "&amp;(TODAY()-$P122)&amp;" dias",IF($P122-TODAY()&lt;=30,"Reajustar em "&amp;($P122-TODAY())&amp;" dias","")))</f>
        <v/>
      </c>
      <c r="R122" s="6" t="n"/>
    </row>
    <row r="123">
      <c r="A123" s="6" t="n"/>
      <c r="B123" s="6" t="n"/>
      <c r="C123" s="6" t="n"/>
      <c r="D123" s="6" t="n"/>
      <c r="E123" s="7" t="n"/>
      <c r="F123" s="7" t="n"/>
      <c r="G123" s="8" t="n"/>
      <c r="H123" s="6" t="n"/>
      <c r="I123" s="6" t="n"/>
      <c r="J123" s="9" t="n"/>
      <c r="K123" s="6" t="n"/>
      <c r="L123" s="6" t="n"/>
      <c r="M123" s="6" t="n"/>
      <c r="N123" s="6" t="n"/>
      <c r="O123" s="7" t="n"/>
      <c r="P123" s="10">
        <f>IF($O123="","",EDATE($O123,12))</f>
        <v/>
      </c>
      <c r="Q123" s="11">
        <f>IF($P123="","",IF($P123&lt;TODAY(),"Reajuste vencido há "&amp;(TODAY()-$P123)&amp;" dias",IF($P123-TODAY()&lt;=30,"Reajustar em "&amp;($P123-TODAY())&amp;" dias","")))</f>
        <v/>
      </c>
      <c r="R123" s="6" t="n"/>
    </row>
    <row r="124">
      <c r="A124" s="6" t="n"/>
      <c r="B124" s="6" t="n"/>
      <c r="C124" s="6" t="n"/>
      <c r="D124" s="6" t="n"/>
      <c r="E124" s="7" t="n"/>
      <c r="F124" s="7" t="n"/>
      <c r="G124" s="8" t="n"/>
      <c r="H124" s="6" t="n"/>
      <c r="I124" s="6" t="n"/>
      <c r="J124" s="9" t="n"/>
      <c r="K124" s="6" t="n"/>
      <c r="L124" s="6" t="n"/>
      <c r="M124" s="6" t="n"/>
      <c r="N124" s="6" t="n"/>
      <c r="O124" s="7" t="n"/>
      <c r="P124" s="10">
        <f>IF($O124="","",EDATE($O124,12))</f>
        <v/>
      </c>
      <c r="Q124" s="11">
        <f>IF($P124="","",IF($P124&lt;TODAY(),"Reajuste vencido há "&amp;(TODAY()-$P124)&amp;" dias",IF($P124-TODAY()&lt;=30,"Reajustar em "&amp;($P124-TODAY())&amp;" dias","")))</f>
        <v/>
      </c>
      <c r="R124" s="6" t="n"/>
    </row>
    <row r="125">
      <c r="A125" s="6" t="n"/>
      <c r="B125" s="6" t="n"/>
      <c r="C125" s="6" t="n"/>
      <c r="D125" s="6" t="n"/>
      <c r="E125" s="7" t="n"/>
      <c r="F125" s="7" t="n"/>
      <c r="G125" s="8" t="n"/>
      <c r="H125" s="6" t="n"/>
      <c r="I125" s="6" t="n"/>
      <c r="J125" s="9" t="n"/>
      <c r="K125" s="6" t="n"/>
      <c r="L125" s="6" t="n"/>
      <c r="M125" s="6" t="n"/>
      <c r="N125" s="6" t="n"/>
      <c r="O125" s="7" t="n"/>
      <c r="P125" s="10">
        <f>IF($O125="","",EDATE($O125,12))</f>
        <v/>
      </c>
      <c r="Q125" s="11">
        <f>IF($P125="","",IF($P125&lt;TODAY(),"Reajuste vencido há "&amp;(TODAY()-$P125)&amp;" dias",IF($P125-TODAY()&lt;=30,"Reajustar em "&amp;($P125-TODAY())&amp;" dias","")))</f>
        <v/>
      </c>
      <c r="R125" s="6" t="n"/>
    </row>
    <row r="126">
      <c r="A126" s="6" t="n"/>
      <c r="B126" s="6" t="n"/>
      <c r="C126" s="6" t="n"/>
      <c r="D126" s="6" t="n"/>
      <c r="E126" s="7" t="n"/>
      <c r="F126" s="7" t="n"/>
      <c r="G126" s="8" t="n"/>
      <c r="H126" s="6" t="n"/>
      <c r="I126" s="6" t="n"/>
      <c r="J126" s="9" t="n"/>
      <c r="K126" s="6" t="n"/>
      <c r="L126" s="6" t="n"/>
      <c r="M126" s="6" t="n"/>
      <c r="N126" s="6" t="n"/>
      <c r="O126" s="7" t="n"/>
      <c r="P126" s="10">
        <f>IF($O126="","",EDATE($O126,12))</f>
        <v/>
      </c>
      <c r="Q126" s="11">
        <f>IF($P126="","",IF($P126&lt;TODAY(),"Reajuste vencido há "&amp;(TODAY()-$P126)&amp;" dias",IF($P126-TODAY()&lt;=30,"Reajustar em "&amp;($P126-TODAY())&amp;" dias","")))</f>
        <v/>
      </c>
      <c r="R126" s="6" t="n"/>
    </row>
    <row r="127">
      <c r="A127" s="6" t="n"/>
      <c r="B127" s="6" t="n"/>
      <c r="C127" s="6" t="n"/>
      <c r="D127" s="6" t="n"/>
      <c r="E127" s="7" t="n"/>
      <c r="F127" s="7" t="n"/>
      <c r="G127" s="8" t="n"/>
      <c r="H127" s="6" t="n"/>
      <c r="I127" s="6" t="n"/>
      <c r="J127" s="9" t="n"/>
      <c r="K127" s="6" t="n"/>
      <c r="L127" s="6" t="n"/>
      <c r="M127" s="6" t="n"/>
      <c r="N127" s="6" t="n"/>
      <c r="O127" s="7" t="n"/>
      <c r="P127" s="10">
        <f>IF($O127="","",EDATE($O127,12))</f>
        <v/>
      </c>
      <c r="Q127" s="11">
        <f>IF($P127="","",IF($P127&lt;TODAY(),"Reajuste vencido há "&amp;(TODAY()-$P127)&amp;" dias",IF($P127-TODAY()&lt;=30,"Reajustar em "&amp;($P127-TODAY())&amp;" dias","")))</f>
        <v/>
      </c>
      <c r="R127" s="6" t="n"/>
    </row>
    <row r="128">
      <c r="A128" s="6" t="n"/>
      <c r="B128" s="6" t="n"/>
      <c r="C128" s="6" t="n"/>
      <c r="D128" s="6" t="n"/>
      <c r="E128" s="7" t="n"/>
      <c r="F128" s="7" t="n"/>
      <c r="G128" s="8" t="n"/>
      <c r="H128" s="6" t="n"/>
      <c r="I128" s="6" t="n"/>
      <c r="J128" s="9" t="n"/>
      <c r="K128" s="6" t="n"/>
      <c r="L128" s="6" t="n"/>
      <c r="M128" s="6" t="n"/>
      <c r="N128" s="6" t="n"/>
      <c r="O128" s="7" t="n"/>
      <c r="P128" s="10">
        <f>IF($O128="","",EDATE($O128,12))</f>
        <v/>
      </c>
      <c r="Q128" s="11">
        <f>IF($P128="","",IF($P128&lt;TODAY(),"Reajuste vencido há "&amp;(TODAY()-$P128)&amp;" dias",IF($P128-TODAY()&lt;=30,"Reajustar em "&amp;($P128-TODAY())&amp;" dias","")))</f>
        <v/>
      </c>
      <c r="R128" s="6" t="n"/>
    </row>
    <row r="129">
      <c r="A129" s="6" t="n"/>
      <c r="B129" s="6" t="n"/>
      <c r="C129" s="6" t="n"/>
      <c r="D129" s="6" t="n"/>
      <c r="E129" s="7" t="n"/>
      <c r="F129" s="7" t="n"/>
      <c r="G129" s="8" t="n"/>
      <c r="H129" s="6" t="n"/>
      <c r="I129" s="6" t="n"/>
      <c r="J129" s="9" t="n"/>
      <c r="K129" s="6" t="n"/>
      <c r="L129" s="6" t="n"/>
      <c r="M129" s="6" t="n"/>
      <c r="N129" s="6" t="n"/>
      <c r="O129" s="7" t="n"/>
      <c r="P129" s="10">
        <f>IF($O129="","",EDATE($O129,12))</f>
        <v/>
      </c>
      <c r="Q129" s="11">
        <f>IF($P129="","",IF($P129&lt;TODAY(),"Reajuste vencido há "&amp;(TODAY()-$P129)&amp;" dias",IF($P129-TODAY()&lt;=30,"Reajustar em "&amp;($P129-TODAY())&amp;" dias","")))</f>
        <v/>
      </c>
      <c r="R129" s="6" t="n"/>
    </row>
    <row r="130">
      <c r="A130" s="6" t="n"/>
      <c r="B130" s="6" t="n"/>
      <c r="C130" s="6" t="n"/>
      <c r="D130" s="6" t="n"/>
      <c r="E130" s="7" t="n"/>
      <c r="F130" s="7" t="n"/>
      <c r="G130" s="8" t="n"/>
      <c r="H130" s="6" t="n"/>
      <c r="I130" s="6" t="n"/>
      <c r="J130" s="9" t="n"/>
      <c r="K130" s="6" t="n"/>
      <c r="L130" s="6" t="n"/>
      <c r="M130" s="6" t="n"/>
      <c r="N130" s="6" t="n"/>
      <c r="O130" s="7" t="n"/>
      <c r="P130" s="10">
        <f>IF($O130="","",EDATE($O130,12))</f>
        <v/>
      </c>
      <c r="Q130" s="11">
        <f>IF($P130="","",IF($P130&lt;TODAY(),"Reajuste vencido há "&amp;(TODAY()-$P130)&amp;" dias",IF($P130-TODAY()&lt;=30,"Reajustar em "&amp;($P130-TODAY())&amp;" dias","")))</f>
        <v/>
      </c>
      <c r="R130" s="6" t="n"/>
    </row>
    <row r="131">
      <c r="A131" s="6" t="n"/>
      <c r="B131" s="6" t="n"/>
      <c r="C131" s="6" t="n"/>
      <c r="D131" s="6" t="n"/>
      <c r="E131" s="7" t="n"/>
      <c r="F131" s="7" t="n"/>
      <c r="G131" s="8" t="n"/>
      <c r="H131" s="6" t="n"/>
      <c r="I131" s="6" t="n"/>
      <c r="J131" s="9" t="n"/>
      <c r="K131" s="6" t="n"/>
      <c r="L131" s="6" t="n"/>
      <c r="M131" s="6" t="n"/>
      <c r="N131" s="6" t="n"/>
      <c r="O131" s="7" t="n"/>
      <c r="P131" s="10">
        <f>IF($O131="","",EDATE($O131,12))</f>
        <v/>
      </c>
      <c r="Q131" s="11">
        <f>IF($P131="","",IF($P131&lt;TODAY(),"Reajuste vencido há "&amp;(TODAY()-$P131)&amp;" dias",IF($P131-TODAY()&lt;=30,"Reajustar em "&amp;($P131-TODAY())&amp;" dias","")))</f>
        <v/>
      </c>
      <c r="R131" s="6" t="n"/>
    </row>
    <row r="132">
      <c r="A132" s="6" t="n"/>
      <c r="B132" s="6" t="n"/>
      <c r="C132" s="6" t="n"/>
      <c r="D132" s="6" t="n"/>
      <c r="E132" s="7" t="n"/>
      <c r="F132" s="7" t="n"/>
      <c r="G132" s="8" t="n"/>
      <c r="H132" s="6" t="n"/>
      <c r="I132" s="6" t="n"/>
      <c r="J132" s="9" t="n"/>
      <c r="K132" s="6" t="n"/>
      <c r="L132" s="6" t="n"/>
      <c r="M132" s="6" t="n"/>
      <c r="N132" s="6" t="n"/>
      <c r="O132" s="7" t="n"/>
      <c r="P132" s="10">
        <f>IF($O132="","",EDATE($O132,12))</f>
        <v/>
      </c>
      <c r="Q132" s="11">
        <f>IF($P132="","",IF($P132&lt;TODAY(),"Reajuste vencido há "&amp;(TODAY()-$P132)&amp;" dias",IF($P132-TODAY()&lt;=30,"Reajustar em "&amp;($P132-TODAY())&amp;" dias","")))</f>
        <v/>
      </c>
      <c r="R132" s="6" t="n"/>
    </row>
    <row r="133">
      <c r="A133" s="6" t="n"/>
      <c r="B133" s="6" t="n"/>
      <c r="C133" s="6" t="n"/>
      <c r="D133" s="6" t="n"/>
      <c r="E133" s="7" t="n"/>
      <c r="F133" s="7" t="n"/>
      <c r="G133" s="8" t="n"/>
      <c r="H133" s="6" t="n"/>
      <c r="I133" s="6" t="n"/>
      <c r="J133" s="9" t="n"/>
      <c r="K133" s="6" t="n"/>
      <c r="L133" s="6" t="n"/>
      <c r="M133" s="6" t="n"/>
      <c r="N133" s="6" t="n"/>
      <c r="O133" s="7" t="n"/>
      <c r="P133" s="10">
        <f>IF($O133="","",EDATE($O133,12))</f>
        <v/>
      </c>
      <c r="Q133" s="11">
        <f>IF($P133="","",IF($P133&lt;TODAY(),"Reajuste vencido há "&amp;(TODAY()-$P133)&amp;" dias",IF($P133-TODAY()&lt;=30,"Reajustar em "&amp;($P133-TODAY())&amp;" dias","")))</f>
        <v/>
      </c>
      <c r="R133" s="6" t="n"/>
    </row>
    <row r="134">
      <c r="A134" s="6" t="n"/>
      <c r="B134" s="6" t="n"/>
      <c r="C134" s="6" t="n"/>
      <c r="D134" s="6" t="n"/>
      <c r="E134" s="7" t="n"/>
      <c r="F134" s="7" t="n"/>
      <c r="G134" s="8" t="n"/>
      <c r="H134" s="6" t="n"/>
      <c r="I134" s="6" t="n"/>
      <c r="J134" s="9" t="n"/>
      <c r="K134" s="6" t="n"/>
      <c r="L134" s="6" t="n"/>
      <c r="M134" s="6" t="n"/>
      <c r="N134" s="6" t="n"/>
      <c r="O134" s="7" t="n"/>
      <c r="P134" s="10">
        <f>IF($O134="","",EDATE($O134,12))</f>
        <v/>
      </c>
      <c r="Q134" s="11">
        <f>IF($P134="","",IF($P134&lt;TODAY(),"Reajuste vencido há "&amp;(TODAY()-$P134)&amp;" dias",IF($P134-TODAY()&lt;=30,"Reajustar em "&amp;($P134-TODAY())&amp;" dias","")))</f>
        <v/>
      </c>
      <c r="R134" s="6" t="n"/>
    </row>
    <row r="135">
      <c r="A135" s="6" t="n"/>
      <c r="B135" s="6" t="n"/>
      <c r="C135" s="6" t="n"/>
      <c r="D135" s="6" t="n"/>
      <c r="E135" s="7" t="n"/>
      <c r="F135" s="7" t="n"/>
      <c r="G135" s="8" t="n"/>
      <c r="H135" s="6" t="n"/>
      <c r="I135" s="6" t="n"/>
      <c r="J135" s="9" t="n"/>
      <c r="K135" s="6" t="n"/>
      <c r="L135" s="6" t="n"/>
      <c r="M135" s="6" t="n"/>
      <c r="N135" s="6" t="n"/>
      <c r="O135" s="7" t="n"/>
      <c r="P135" s="10">
        <f>IF($O135="","",EDATE($O135,12))</f>
        <v/>
      </c>
      <c r="Q135" s="11">
        <f>IF($P135="","",IF($P135&lt;TODAY(),"Reajuste vencido há "&amp;(TODAY()-$P135)&amp;" dias",IF($P135-TODAY()&lt;=30,"Reajustar em "&amp;($P135-TODAY())&amp;" dias","")))</f>
        <v/>
      </c>
      <c r="R135" s="6" t="n"/>
    </row>
    <row r="136">
      <c r="A136" s="6" t="n"/>
      <c r="B136" s="6" t="n"/>
      <c r="C136" s="6" t="n"/>
      <c r="D136" s="6" t="n"/>
      <c r="E136" s="7" t="n"/>
      <c r="F136" s="7" t="n"/>
      <c r="G136" s="8" t="n"/>
      <c r="H136" s="6" t="n"/>
      <c r="I136" s="6" t="n"/>
      <c r="J136" s="9" t="n"/>
      <c r="K136" s="6" t="n"/>
      <c r="L136" s="6" t="n"/>
      <c r="M136" s="6" t="n"/>
      <c r="N136" s="6" t="n"/>
      <c r="O136" s="7" t="n"/>
      <c r="P136" s="10">
        <f>IF($O136="","",EDATE($O136,12))</f>
        <v/>
      </c>
      <c r="Q136" s="11">
        <f>IF($P136="","",IF($P136&lt;TODAY(),"Reajuste vencido há "&amp;(TODAY()-$P136)&amp;" dias",IF($P136-TODAY()&lt;=30,"Reajustar em "&amp;($P136-TODAY())&amp;" dias","")))</f>
        <v/>
      </c>
      <c r="R136" s="6" t="n"/>
    </row>
    <row r="137">
      <c r="A137" s="6" t="n"/>
      <c r="B137" s="6" t="n"/>
      <c r="C137" s="6" t="n"/>
      <c r="D137" s="6" t="n"/>
      <c r="E137" s="7" t="n"/>
      <c r="F137" s="7" t="n"/>
      <c r="G137" s="8" t="n"/>
      <c r="H137" s="6" t="n"/>
      <c r="I137" s="6" t="n"/>
      <c r="J137" s="9" t="n"/>
      <c r="K137" s="6" t="n"/>
      <c r="L137" s="6" t="n"/>
      <c r="M137" s="6" t="n"/>
      <c r="N137" s="6" t="n"/>
      <c r="O137" s="7" t="n"/>
      <c r="P137" s="10">
        <f>IF($O137="","",EDATE($O137,12))</f>
        <v/>
      </c>
      <c r="Q137" s="11">
        <f>IF($P137="","",IF($P137&lt;TODAY(),"Reajuste vencido há "&amp;(TODAY()-$P137)&amp;" dias",IF($P137-TODAY()&lt;=30,"Reajustar em "&amp;($P137-TODAY())&amp;" dias","")))</f>
        <v/>
      </c>
      <c r="R137" s="6" t="n"/>
    </row>
    <row r="138">
      <c r="A138" s="6" t="n"/>
      <c r="B138" s="6" t="n"/>
      <c r="C138" s="6" t="n"/>
      <c r="D138" s="6" t="n"/>
      <c r="E138" s="7" t="n"/>
      <c r="F138" s="7" t="n"/>
      <c r="G138" s="8" t="n"/>
      <c r="H138" s="6" t="n"/>
      <c r="I138" s="6" t="n"/>
      <c r="J138" s="9" t="n"/>
      <c r="K138" s="6" t="n"/>
      <c r="L138" s="6" t="n"/>
      <c r="M138" s="6" t="n"/>
      <c r="N138" s="6" t="n"/>
      <c r="O138" s="7" t="n"/>
      <c r="P138" s="10">
        <f>IF($O138="","",EDATE($O138,12))</f>
        <v/>
      </c>
      <c r="Q138" s="11">
        <f>IF($P138="","",IF($P138&lt;TODAY(),"Reajuste vencido há "&amp;(TODAY()-$P138)&amp;" dias",IF($P138-TODAY()&lt;=30,"Reajustar em "&amp;($P138-TODAY())&amp;" dias","")))</f>
        <v/>
      </c>
      <c r="R138" s="6" t="n"/>
    </row>
    <row r="139">
      <c r="A139" s="6" t="n"/>
      <c r="B139" s="6" t="n"/>
      <c r="C139" s="6" t="n"/>
      <c r="D139" s="6" t="n"/>
      <c r="E139" s="7" t="n"/>
      <c r="F139" s="7" t="n"/>
      <c r="G139" s="8" t="n"/>
      <c r="H139" s="6" t="n"/>
      <c r="I139" s="6" t="n"/>
      <c r="J139" s="9" t="n"/>
      <c r="K139" s="6" t="n"/>
      <c r="L139" s="6" t="n"/>
      <c r="M139" s="6" t="n"/>
      <c r="N139" s="6" t="n"/>
      <c r="O139" s="7" t="n"/>
      <c r="P139" s="10">
        <f>IF($O139="","",EDATE($O139,12))</f>
        <v/>
      </c>
      <c r="Q139" s="11">
        <f>IF($P139="","",IF($P139&lt;TODAY(),"Reajuste vencido há "&amp;(TODAY()-$P139)&amp;" dias",IF($P139-TODAY()&lt;=30,"Reajustar em "&amp;($P139-TODAY())&amp;" dias","")))</f>
        <v/>
      </c>
      <c r="R139" s="6" t="n"/>
    </row>
    <row r="140">
      <c r="A140" s="6" t="n"/>
      <c r="B140" s="6" t="n"/>
      <c r="C140" s="6" t="n"/>
      <c r="D140" s="6" t="n"/>
      <c r="E140" s="7" t="n"/>
      <c r="F140" s="7" t="n"/>
      <c r="G140" s="8" t="n"/>
      <c r="H140" s="6" t="n"/>
      <c r="I140" s="6" t="n"/>
      <c r="J140" s="9" t="n"/>
      <c r="K140" s="6" t="n"/>
      <c r="L140" s="6" t="n"/>
      <c r="M140" s="6" t="n"/>
      <c r="N140" s="6" t="n"/>
      <c r="O140" s="7" t="n"/>
      <c r="P140" s="10">
        <f>IF($O140="","",EDATE($O140,12))</f>
        <v/>
      </c>
      <c r="Q140" s="11">
        <f>IF($P140="","",IF($P140&lt;TODAY(),"Reajuste vencido há "&amp;(TODAY()-$P140)&amp;" dias",IF($P140-TODAY()&lt;=30,"Reajustar em "&amp;($P140-TODAY())&amp;" dias","")))</f>
        <v/>
      </c>
      <c r="R140" s="6" t="n"/>
    </row>
    <row r="141">
      <c r="A141" s="6" t="n"/>
      <c r="B141" s="6" t="n"/>
      <c r="C141" s="6" t="n"/>
      <c r="D141" s="6" t="n"/>
      <c r="E141" s="7" t="n"/>
      <c r="F141" s="7" t="n"/>
      <c r="G141" s="8" t="n"/>
      <c r="H141" s="6" t="n"/>
      <c r="I141" s="6" t="n"/>
      <c r="J141" s="9" t="n"/>
      <c r="K141" s="6" t="n"/>
      <c r="L141" s="6" t="n"/>
      <c r="M141" s="6" t="n"/>
      <c r="N141" s="6" t="n"/>
      <c r="O141" s="7" t="n"/>
      <c r="P141" s="10">
        <f>IF($O141="","",EDATE($O141,12))</f>
        <v/>
      </c>
      <c r="Q141" s="11">
        <f>IF($P141="","",IF($P141&lt;TODAY(),"Reajuste vencido há "&amp;(TODAY()-$P141)&amp;" dias",IF($P141-TODAY()&lt;=30,"Reajustar em "&amp;($P141-TODAY())&amp;" dias","")))</f>
        <v/>
      </c>
      <c r="R141" s="6" t="n"/>
    </row>
    <row r="142">
      <c r="A142" s="6" t="n"/>
      <c r="B142" s="6" t="n"/>
      <c r="C142" s="6" t="n"/>
      <c r="D142" s="6" t="n"/>
      <c r="E142" s="7" t="n"/>
      <c r="F142" s="7" t="n"/>
      <c r="G142" s="8" t="n"/>
      <c r="H142" s="6" t="n"/>
      <c r="I142" s="6" t="n"/>
      <c r="J142" s="9" t="n"/>
      <c r="K142" s="6" t="n"/>
      <c r="L142" s="6" t="n"/>
      <c r="M142" s="6" t="n"/>
      <c r="N142" s="6" t="n"/>
      <c r="O142" s="7" t="n"/>
      <c r="P142" s="10">
        <f>IF($O142="","",EDATE($O142,12))</f>
        <v/>
      </c>
      <c r="Q142" s="11">
        <f>IF($P142="","",IF($P142&lt;TODAY(),"Reajuste vencido há "&amp;(TODAY()-$P142)&amp;" dias",IF($P142-TODAY()&lt;=30,"Reajustar em "&amp;($P142-TODAY())&amp;" dias","")))</f>
        <v/>
      </c>
      <c r="R142" s="6" t="n"/>
    </row>
    <row r="143">
      <c r="A143" s="6" t="n"/>
      <c r="B143" s="6" t="n"/>
      <c r="C143" s="6" t="n"/>
      <c r="D143" s="6" t="n"/>
      <c r="E143" s="7" t="n"/>
      <c r="F143" s="7" t="n"/>
      <c r="G143" s="8" t="n"/>
      <c r="H143" s="6" t="n"/>
      <c r="I143" s="6" t="n"/>
      <c r="J143" s="9" t="n"/>
      <c r="K143" s="6" t="n"/>
      <c r="L143" s="6" t="n"/>
      <c r="M143" s="6" t="n"/>
      <c r="N143" s="6" t="n"/>
      <c r="O143" s="7" t="n"/>
      <c r="P143" s="10">
        <f>IF($O143="","",EDATE($O143,12))</f>
        <v/>
      </c>
      <c r="Q143" s="11">
        <f>IF($P143="","",IF($P143&lt;TODAY(),"Reajuste vencido há "&amp;(TODAY()-$P143)&amp;" dias",IF($P143-TODAY()&lt;=30,"Reajustar em "&amp;($P143-TODAY())&amp;" dias","")))</f>
        <v/>
      </c>
      <c r="R143" s="6" t="n"/>
    </row>
    <row r="144">
      <c r="A144" s="6" t="n"/>
      <c r="B144" s="6" t="n"/>
      <c r="C144" s="6" t="n"/>
      <c r="D144" s="6" t="n"/>
      <c r="E144" s="7" t="n"/>
      <c r="F144" s="7" t="n"/>
      <c r="G144" s="8" t="n"/>
      <c r="H144" s="6" t="n"/>
      <c r="I144" s="6" t="n"/>
      <c r="J144" s="9" t="n"/>
      <c r="K144" s="6" t="n"/>
      <c r="L144" s="6" t="n"/>
      <c r="M144" s="6" t="n"/>
      <c r="N144" s="6" t="n"/>
      <c r="O144" s="7" t="n"/>
      <c r="P144" s="10">
        <f>IF($O144="","",EDATE($O144,12))</f>
        <v/>
      </c>
      <c r="Q144" s="11">
        <f>IF($P144="","",IF($P144&lt;TODAY(),"Reajuste vencido há "&amp;(TODAY()-$P144)&amp;" dias",IF($P144-TODAY()&lt;=30,"Reajustar em "&amp;($P144-TODAY())&amp;" dias","")))</f>
        <v/>
      </c>
      <c r="R144" s="6" t="n"/>
    </row>
    <row r="145">
      <c r="A145" s="6" t="n"/>
      <c r="B145" s="6" t="n"/>
      <c r="C145" s="6" t="n"/>
      <c r="D145" s="6" t="n"/>
      <c r="E145" s="7" t="n"/>
      <c r="F145" s="7" t="n"/>
      <c r="G145" s="8" t="n"/>
      <c r="H145" s="6" t="n"/>
      <c r="I145" s="6" t="n"/>
      <c r="J145" s="9" t="n"/>
      <c r="K145" s="6" t="n"/>
      <c r="L145" s="6" t="n"/>
      <c r="M145" s="6" t="n"/>
      <c r="N145" s="6" t="n"/>
      <c r="O145" s="7" t="n"/>
      <c r="P145" s="10">
        <f>IF($O145="","",EDATE($O145,12))</f>
        <v/>
      </c>
      <c r="Q145" s="11">
        <f>IF($P145="","",IF($P145&lt;TODAY(),"Reajuste vencido há "&amp;(TODAY()-$P145)&amp;" dias",IF($P145-TODAY()&lt;=30,"Reajustar em "&amp;($P145-TODAY())&amp;" dias","")))</f>
        <v/>
      </c>
      <c r="R145" s="6" t="n"/>
    </row>
    <row r="146">
      <c r="A146" s="6" t="n"/>
      <c r="B146" s="6" t="n"/>
      <c r="C146" s="6" t="n"/>
      <c r="D146" s="6" t="n"/>
      <c r="E146" s="7" t="n"/>
      <c r="F146" s="7" t="n"/>
      <c r="G146" s="8" t="n"/>
      <c r="H146" s="6" t="n"/>
      <c r="I146" s="6" t="n"/>
      <c r="J146" s="9" t="n"/>
      <c r="K146" s="6" t="n"/>
      <c r="L146" s="6" t="n"/>
      <c r="M146" s="6" t="n"/>
      <c r="N146" s="6" t="n"/>
      <c r="O146" s="7" t="n"/>
      <c r="P146" s="10">
        <f>IF($O146="","",EDATE($O146,12))</f>
        <v/>
      </c>
      <c r="Q146" s="11">
        <f>IF($P146="","",IF($P146&lt;TODAY(),"Reajuste vencido há "&amp;(TODAY()-$P146)&amp;" dias",IF($P146-TODAY()&lt;=30,"Reajustar em "&amp;($P146-TODAY())&amp;" dias","")))</f>
        <v/>
      </c>
      <c r="R146" s="6" t="n"/>
    </row>
    <row r="147">
      <c r="A147" s="6" t="n"/>
      <c r="B147" s="6" t="n"/>
      <c r="C147" s="6" t="n"/>
      <c r="D147" s="6" t="n"/>
      <c r="E147" s="7" t="n"/>
      <c r="F147" s="7" t="n"/>
      <c r="G147" s="8" t="n"/>
      <c r="H147" s="6" t="n"/>
      <c r="I147" s="6" t="n"/>
      <c r="J147" s="9" t="n"/>
      <c r="K147" s="6" t="n"/>
      <c r="L147" s="6" t="n"/>
      <c r="M147" s="6" t="n"/>
      <c r="N147" s="6" t="n"/>
      <c r="O147" s="7" t="n"/>
      <c r="P147" s="10">
        <f>IF($O147="","",EDATE($O147,12))</f>
        <v/>
      </c>
      <c r="Q147" s="11">
        <f>IF($P147="","",IF($P147&lt;TODAY(),"Reajuste vencido há "&amp;(TODAY()-$P147)&amp;" dias",IF($P147-TODAY()&lt;=30,"Reajustar em "&amp;($P147-TODAY())&amp;" dias","")))</f>
        <v/>
      </c>
      <c r="R147" s="6" t="n"/>
    </row>
    <row r="148">
      <c r="A148" s="6" t="n"/>
      <c r="B148" s="6" t="n"/>
      <c r="C148" s="6" t="n"/>
      <c r="D148" s="6" t="n"/>
      <c r="E148" s="7" t="n"/>
      <c r="F148" s="7" t="n"/>
      <c r="G148" s="8" t="n"/>
      <c r="H148" s="6" t="n"/>
      <c r="I148" s="6" t="n"/>
      <c r="J148" s="9" t="n"/>
      <c r="K148" s="6" t="n"/>
      <c r="L148" s="6" t="n"/>
      <c r="M148" s="6" t="n"/>
      <c r="N148" s="6" t="n"/>
      <c r="O148" s="7" t="n"/>
      <c r="P148" s="10">
        <f>IF($O148="","",EDATE($O148,12))</f>
        <v/>
      </c>
      <c r="Q148" s="11">
        <f>IF($P148="","",IF($P148&lt;TODAY(),"Reajuste vencido há "&amp;(TODAY()-$P148)&amp;" dias",IF($P148-TODAY()&lt;=30,"Reajustar em "&amp;($P148-TODAY())&amp;" dias","")))</f>
        <v/>
      </c>
      <c r="R148" s="6" t="n"/>
    </row>
    <row r="149">
      <c r="A149" s="6" t="n"/>
      <c r="B149" s="6" t="n"/>
      <c r="C149" s="6" t="n"/>
      <c r="D149" s="6" t="n"/>
      <c r="E149" s="7" t="n"/>
      <c r="F149" s="7" t="n"/>
      <c r="G149" s="8" t="n"/>
      <c r="H149" s="6" t="n"/>
      <c r="I149" s="6" t="n"/>
      <c r="J149" s="9" t="n"/>
      <c r="K149" s="6" t="n"/>
      <c r="L149" s="6" t="n"/>
      <c r="M149" s="6" t="n"/>
      <c r="N149" s="6" t="n"/>
      <c r="O149" s="7" t="n"/>
      <c r="P149" s="10">
        <f>IF($O149="","",EDATE($O149,12))</f>
        <v/>
      </c>
      <c r="Q149" s="11">
        <f>IF($P149="","",IF($P149&lt;TODAY(),"Reajuste vencido há "&amp;(TODAY()-$P149)&amp;" dias",IF($P149-TODAY()&lt;=30,"Reajustar em "&amp;($P149-TODAY())&amp;" dias","")))</f>
        <v/>
      </c>
      <c r="R149" s="6" t="n"/>
    </row>
    <row r="150">
      <c r="A150" s="6" t="n"/>
      <c r="B150" s="6" t="n"/>
      <c r="C150" s="6" t="n"/>
      <c r="D150" s="6" t="n"/>
      <c r="E150" s="7" t="n"/>
      <c r="F150" s="7" t="n"/>
      <c r="G150" s="8" t="n"/>
      <c r="H150" s="6" t="n"/>
      <c r="I150" s="6" t="n"/>
      <c r="J150" s="9" t="n"/>
      <c r="K150" s="6" t="n"/>
      <c r="L150" s="6" t="n"/>
      <c r="M150" s="6" t="n"/>
      <c r="N150" s="6" t="n"/>
      <c r="O150" s="7" t="n"/>
      <c r="P150" s="10">
        <f>IF($O150="","",EDATE($O150,12))</f>
        <v/>
      </c>
      <c r="Q150" s="11">
        <f>IF($P150="","",IF($P150&lt;TODAY(),"Reajuste vencido há "&amp;(TODAY()-$P150)&amp;" dias",IF($P150-TODAY()&lt;=30,"Reajustar em "&amp;($P150-TODAY())&amp;" dias","")))</f>
        <v/>
      </c>
      <c r="R150" s="6" t="n"/>
    </row>
    <row r="151">
      <c r="A151" s="6" t="n"/>
      <c r="B151" s="6" t="n"/>
      <c r="C151" s="6" t="n"/>
      <c r="D151" s="6" t="n"/>
      <c r="E151" s="7" t="n"/>
      <c r="F151" s="7" t="n"/>
      <c r="G151" s="8" t="n"/>
      <c r="H151" s="6" t="n"/>
      <c r="I151" s="6" t="n"/>
      <c r="J151" s="9" t="n"/>
      <c r="K151" s="6" t="n"/>
      <c r="L151" s="6" t="n"/>
      <c r="M151" s="6" t="n"/>
      <c r="N151" s="6" t="n"/>
      <c r="O151" s="7" t="n"/>
      <c r="P151" s="10">
        <f>IF($O151="","",EDATE($O151,12))</f>
        <v/>
      </c>
      <c r="Q151" s="11">
        <f>IF($P151="","",IF($P151&lt;TODAY(),"Reajuste vencido há "&amp;(TODAY()-$P151)&amp;" dias",IF($P151-TODAY()&lt;=30,"Reajustar em "&amp;($P151-TODAY())&amp;" dias","")))</f>
        <v/>
      </c>
      <c r="R151" s="6" t="n"/>
    </row>
    <row r="152">
      <c r="A152" s="6" t="n"/>
      <c r="B152" s="6" t="n"/>
      <c r="C152" s="6" t="n"/>
      <c r="D152" s="6" t="n"/>
      <c r="E152" s="7" t="n"/>
      <c r="F152" s="7" t="n"/>
      <c r="G152" s="8" t="n"/>
      <c r="H152" s="6" t="n"/>
      <c r="I152" s="6" t="n"/>
      <c r="J152" s="9" t="n"/>
      <c r="K152" s="6" t="n"/>
      <c r="L152" s="6" t="n"/>
      <c r="M152" s="6" t="n"/>
      <c r="N152" s="6" t="n"/>
      <c r="O152" s="7" t="n"/>
      <c r="P152" s="10">
        <f>IF($O152="","",EDATE($O152,12))</f>
        <v/>
      </c>
      <c r="Q152" s="11">
        <f>IF($P152="","",IF($P152&lt;TODAY(),"Reajuste vencido há "&amp;(TODAY()-$P152)&amp;" dias",IF($P152-TODAY()&lt;=30,"Reajustar em "&amp;($P152-TODAY())&amp;" dias","")))</f>
        <v/>
      </c>
      <c r="R152" s="6" t="n"/>
    </row>
    <row r="153">
      <c r="A153" s="6" t="n"/>
      <c r="B153" s="6" t="n"/>
      <c r="C153" s="6" t="n"/>
      <c r="D153" s="6" t="n"/>
      <c r="E153" s="7" t="n"/>
      <c r="F153" s="7" t="n"/>
      <c r="G153" s="8" t="n"/>
      <c r="H153" s="6" t="n"/>
      <c r="I153" s="6" t="n"/>
      <c r="J153" s="9" t="n"/>
      <c r="K153" s="6" t="n"/>
      <c r="L153" s="6" t="n"/>
      <c r="M153" s="6" t="n"/>
      <c r="N153" s="6" t="n"/>
      <c r="O153" s="7" t="n"/>
      <c r="P153" s="10">
        <f>IF($O153="","",EDATE($O153,12))</f>
        <v/>
      </c>
      <c r="Q153" s="11">
        <f>IF($P153="","",IF($P153&lt;TODAY(),"Reajuste vencido há "&amp;(TODAY()-$P153)&amp;" dias",IF($P153-TODAY()&lt;=30,"Reajustar em "&amp;($P153-TODAY())&amp;" dias","")))</f>
        <v/>
      </c>
      <c r="R153" s="6" t="n"/>
    </row>
    <row r="154">
      <c r="A154" s="6" t="n"/>
      <c r="B154" s="6" t="n"/>
      <c r="C154" s="6" t="n"/>
      <c r="D154" s="6" t="n"/>
      <c r="E154" s="7" t="n"/>
      <c r="F154" s="7" t="n"/>
      <c r="G154" s="8" t="n"/>
      <c r="H154" s="6" t="n"/>
      <c r="I154" s="6" t="n"/>
      <c r="J154" s="9" t="n"/>
      <c r="K154" s="6" t="n"/>
      <c r="L154" s="6" t="n"/>
      <c r="M154" s="6" t="n"/>
      <c r="N154" s="6" t="n"/>
      <c r="O154" s="7" t="n"/>
      <c r="P154" s="10">
        <f>IF($O154="","",EDATE($O154,12))</f>
        <v/>
      </c>
      <c r="Q154" s="11">
        <f>IF($P154="","",IF($P154&lt;TODAY(),"Reajuste vencido há "&amp;(TODAY()-$P154)&amp;" dias",IF($P154-TODAY()&lt;=30,"Reajustar em "&amp;($P154-TODAY())&amp;" dias","")))</f>
        <v/>
      </c>
      <c r="R154" s="6" t="n"/>
    </row>
    <row r="155">
      <c r="A155" s="6" t="n"/>
      <c r="B155" s="6" t="n"/>
      <c r="C155" s="6" t="n"/>
      <c r="D155" s="6" t="n"/>
      <c r="E155" s="7" t="n"/>
      <c r="F155" s="7" t="n"/>
      <c r="G155" s="8" t="n"/>
      <c r="H155" s="6" t="n"/>
      <c r="I155" s="6" t="n"/>
      <c r="J155" s="9" t="n"/>
      <c r="K155" s="6" t="n"/>
      <c r="L155" s="6" t="n"/>
      <c r="M155" s="6" t="n"/>
      <c r="N155" s="6" t="n"/>
      <c r="O155" s="7" t="n"/>
      <c r="P155" s="10">
        <f>IF($O155="","",EDATE($O155,12))</f>
        <v/>
      </c>
      <c r="Q155" s="11">
        <f>IF($P155="","",IF($P155&lt;TODAY(),"Reajuste vencido há "&amp;(TODAY()-$P155)&amp;" dias",IF($P155-TODAY()&lt;=30,"Reajustar em "&amp;($P155-TODAY())&amp;" dias","")))</f>
        <v/>
      </c>
      <c r="R155" s="6" t="n"/>
    </row>
    <row r="156">
      <c r="A156" s="6" t="n"/>
      <c r="B156" s="6" t="n"/>
      <c r="C156" s="6" t="n"/>
      <c r="D156" s="6" t="n"/>
      <c r="E156" s="7" t="n"/>
      <c r="F156" s="7" t="n"/>
      <c r="G156" s="8" t="n"/>
      <c r="H156" s="6" t="n"/>
      <c r="I156" s="6" t="n"/>
      <c r="J156" s="9" t="n"/>
      <c r="K156" s="6" t="n"/>
      <c r="L156" s="6" t="n"/>
      <c r="M156" s="6" t="n"/>
      <c r="N156" s="6" t="n"/>
      <c r="O156" s="7" t="n"/>
      <c r="P156" s="10">
        <f>IF($O156="","",EDATE($O156,12))</f>
        <v/>
      </c>
      <c r="Q156" s="11">
        <f>IF($P156="","",IF($P156&lt;TODAY(),"Reajuste vencido há "&amp;(TODAY()-$P156)&amp;" dias",IF($P156-TODAY()&lt;=30,"Reajustar em "&amp;($P156-TODAY())&amp;" dias","")))</f>
        <v/>
      </c>
      <c r="R156" s="6" t="n"/>
    </row>
    <row r="157">
      <c r="A157" s="6" t="n"/>
      <c r="B157" s="6" t="n"/>
      <c r="C157" s="6" t="n"/>
      <c r="D157" s="6" t="n"/>
      <c r="E157" s="7" t="n"/>
      <c r="F157" s="7" t="n"/>
      <c r="G157" s="8" t="n"/>
      <c r="H157" s="6" t="n"/>
      <c r="I157" s="6" t="n"/>
      <c r="J157" s="9" t="n"/>
      <c r="K157" s="6" t="n"/>
      <c r="L157" s="6" t="n"/>
      <c r="M157" s="6" t="n"/>
      <c r="N157" s="6" t="n"/>
      <c r="O157" s="7" t="n"/>
      <c r="P157" s="10">
        <f>IF($O157="","",EDATE($O157,12))</f>
        <v/>
      </c>
      <c r="Q157" s="11">
        <f>IF($P157="","",IF($P157&lt;TODAY(),"Reajuste vencido há "&amp;(TODAY()-$P157)&amp;" dias",IF($P157-TODAY()&lt;=30,"Reajustar em "&amp;($P157-TODAY())&amp;" dias","")))</f>
        <v/>
      </c>
      <c r="R157" s="6" t="n"/>
    </row>
    <row r="158">
      <c r="A158" s="6" t="n"/>
      <c r="B158" s="6" t="n"/>
      <c r="C158" s="6" t="n"/>
      <c r="D158" s="6" t="n"/>
      <c r="E158" s="7" t="n"/>
      <c r="F158" s="7" t="n"/>
      <c r="G158" s="8" t="n"/>
      <c r="H158" s="6" t="n"/>
      <c r="I158" s="6" t="n"/>
      <c r="J158" s="9" t="n"/>
      <c r="K158" s="6" t="n"/>
      <c r="L158" s="6" t="n"/>
      <c r="M158" s="6" t="n"/>
      <c r="N158" s="6" t="n"/>
      <c r="O158" s="7" t="n"/>
      <c r="P158" s="10">
        <f>IF($O158="","",EDATE($O158,12))</f>
        <v/>
      </c>
      <c r="Q158" s="11">
        <f>IF($P158="","",IF($P158&lt;TODAY(),"Reajuste vencido há "&amp;(TODAY()-$P158)&amp;" dias",IF($P158-TODAY()&lt;=30,"Reajustar em "&amp;($P158-TODAY())&amp;" dias","")))</f>
        <v/>
      </c>
      <c r="R158" s="6" t="n"/>
    </row>
    <row r="159">
      <c r="A159" s="6" t="n"/>
      <c r="B159" s="6" t="n"/>
      <c r="C159" s="6" t="n"/>
      <c r="D159" s="6" t="n"/>
      <c r="E159" s="7" t="n"/>
      <c r="F159" s="7" t="n"/>
      <c r="G159" s="8" t="n"/>
      <c r="H159" s="6" t="n"/>
      <c r="I159" s="6" t="n"/>
      <c r="J159" s="9" t="n"/>
      <c r="K159" s="6" t="n"/>
      <c r="L159" s="6" t="n"/>
      <c r="M159" s="6" t="n"/>
      <c r="N159" s="6" t="n"/>
      <c r="O159" s="7" t="n"/>
      <c r="P159" s="10">
        <f>IF($O159="","",EDATE($O159,12))</f>
        <v/>
      </c>
      <c r="Q159" s="11">
        <f>IF($P159="","",IF($P159&lt;TODAY(),"Reajuste vencido há "&amp;(TODAY()-$P159)&amp;" dias",IF($P159-TODAY()&lt;=30,"Reajustar em "&amp;($P159-TODAY())&amp;" dias","")))</f>
        <v/>
      </c>
      <c r="R159" s="6" t="n"/>
    </row>
    <row r="160">
      <c r="A160" s="6" t="n"/>
      <c r="B160" s="6" t="n"/>
      <c r="C160" s="6" t="n"/>
      <c r="D160" s="6" t="n"/>
      <c r="E160" s="7" t="n"/>
      <c r="F160" s="7" t="n"/>
      <c r="G160" s="8" t="n"/>
      <c r="H160" s="6" t="n"/>
      <c r="I160" s="6" t="n"/>
      <c r="J160" s="9" t="n"/>
      <c r="K160" s="6" t="n"/>
      <c r="L160" s="6" t="n"/>
      <c r="M160" s="6" t="n"/>
      <c r="N160" s="6" t="n"/>
      <c r="O160" s="7" t="n"/>
      <c r="P160" s="10">
        <f>IF($O160="","",EDATE($O160,12))</f>
        <v/>
      </c>
      <c r="Q160" s="11">
        <f>IF($P160="","",IF($P160&lt;TODAY(),"Reajuste vencido há "&amp;(TODAY()-$P160)&amp;" dias",IF($P160-TODAY()&lt;=30,"Reajustar em "&amp;($P160-TODAY())&amp;" dias","")))</f>
        <v/>
      </c>
      <c r="R160" s="6" t="n"/>
    </row>
    <row r="161">
      <c r="A161" s="6" t="n"/>
      <c r="B161" s="6" t="n"/>
      <c r="C161" s="6" t="n"/>
      <c r="D161" s="6" t="n"/>
      <c r="E161" s="7" t="n"/>
      <c r="F161" s="7" t="n"/>
      <c r="G161" s="8" t="n"/>
      <c r="H161" s="6" t="n"/>
      <c r="I161" s="6" t="n"/>
      <c r="J161" s="9" t="n"/>
      <c r="K161" s="6" t="n"/>
      <c r="L161" s="6" t="n"/>
      <c r="M161" s="6" t="n"/>
      <c r="N161" s="6" t="n"/>
      <c r="O161" s="7" t="n"/>
      <c r="P161" s="10">
        <f>IF($O161="","",EDATE($O161,12))</f>
        <v/>
      </c>
      <c r="Q161" s="11">
        <f>IF($P161="","",IF($P161&lt;TODAY(),"Reajuste vencido há "&amp;(TODAY()-$P161)&amp;" dias",IF($P161-TODAY()&lt;=30,"Reajustar em "&amp;($P161-TODAY())&amp;" dias","")))</f>
        <v/>
      </c>
      <c r="R161" s="6" t="n"/>
    </row>
    <row r="162">
      <c r="A162" s="6" t="n"/>
      <c r="B162" s="6" t="n"/>
      <c r="C162" s="6" t="n"/>
      <c r="D162" s="6" t="n"/>
      <c r="E162" s="7" t="n"/>
      <c r="F162" s="7" t="n"/>
      <c r="G162" s="8" t="n"/>
      <c r="H162" s="6" t="n"/>
      <c r="I162" s="6" t="n"/>
      <c r="J162" s="9" t="n"/>
      <c r="K162" s="6" t="n"/>
      <c r="L162" s="6" t="n"/>
      <c r="M162" s="6" t="n"/>
      <c r="N162" s="6" t="n"/>
      <c r="O162" s="7" t="n"/>
      <c r="P162" s="10">
        <f>IF($O162="","",EDATE($O162,12))</f>
        <v/>
      </c>
      <c r="Q162" s="11">
        <f>IF($P162="","",IF($P162&lt;TODAY(),"Reajuste vencido há "&amp;(TODAY()-$P162)&amp;" dias",IF($P162-TODAY()&lt;=30,"Reajustar em "&amp;($P162-TODAY())&amp;" dias","")))</f>
        <v/>
      </c>
      <c r="R162" s="6" t="n"/>
    </row>
    <row r="163">
      <c r="A163" s="6" t="n"/>
      <c r="B163" s="6" t="n"/>
      <c r="C163" s="6" t="n"/>
      <c r="D163" s="6" t="n"/>
      <c r="E163" s="7" t="n"/>
      <c r="F163" s="7" t="n"/>
      <c r="G163" s="8" t="n"/>
      <c r="H163" s="6" t="n"/>
      <c r="I163" s="6" t="n"/>
      <c r="J163" s="9" t="n"/>
      <c r="K163" s="6" t="n"/>
      <c r="L163" s="6" t="n"/>
      <c r="M163" s="6" t="n"/>
      <c r="N163" s="6" t="n"/>
      <c r="O163" s="7" t="n"/>
      <c r="P163" s="10">
        <f>IF($O163="","",EDATE($O163,12))</f>
        <v/>
      </c>
      <c r="Q163" s="11">
        <f>IF($P163="","",IF($P163&lt;TODAY(),"Reajuste vencido há "&amp;(TODAY()-$P163)&amp;" dias",IF($P163-TODAY()&lt;=30,"Reajustar em "&amp;($P163-TODAY())&amp;" dias","")))</f>
        <v/>
      </c>
      <c r="R163" s="6" t="n"/>
    </row>
    <row r="164">
      <c r="A164" s="6" t="n"/>
      <c r="B164" s="6" t="n"/>
      <c r="C164" s="6" t="n"/>
      <c r="D164" s="6" t="n"/>
      <c r="E164" s="7" t="n"/>
      <c r="F164" s="7" t="n"/>
      <c r="G164" s="8" t="n"/>
      <c r="H164" s="6" t="n"/>
      <c r="I164" s="6" t="n"/>
      <c r="J164" s="9" t="n"/>
      <c r="K164" s="6" t="n"/>
      <c r="L164" s="6" t="n"/>
      <c r="M164" s="6" t="n"/>
      <c r="N164" s="6" t="n"/>
      <c r="O164" s="7" t="n"/>
      <c r="P164" s="10">
        <f>IF($O164="","",EDATE($O164,12))</f>
        <v/>
      </c>
      <c r="Q164" s="11">
        <f>IF($P164="","",IF($P164&lt;TODAY(),"Reajuste vencido há "&amp;(TODAY()-$P164)&amp;" dias",IF($P164-TODAY()&lt;=30,"Reajustar em "&amp;($P164-TODAY())&amp;" dias","")))</f>
        <v/>
      </c>
      <c r="R164" s="6" t="n"/>
    </row>
    <row r="165">
      <c r="A165" s="6" t="n"/>
      <c r="B165" s="6" t="n"/>
      <c r="C165" s="6" t="n"/>
      <c r="D165" s="6" t="n"/>
      <c r="E165" s="7" t="n"/>
      <c r="F165" s="7" t="n"/>
      <c r="G165" s="8" t="n"/>
      <c r="H165" s="6" t="n"/>
      <c r="I165" s="6" t="n"/>
      <c r="J165" s="9" t="n"/>
      <c r="K165" s="6" t="n"/>
      <c r="L165" s="6" t="n"/>
      <c r="M165" s="6" t="n"/>
      <c r="N165" s="6" t="n"/>
      <c r="O165" s="7" t="n"/>
      <c r="P165" s="10">
        <f>IF($O165="","",EDATE($O165,12))</f>
        <v/>
      </c>
      <c r="Q165" s="11">
        <f>IF($P165="","",IF($P165&lt;TODAY(),"Reajuste vencido há "&amp;(TODAY()-$P165)&amp;" dias",IF($P165-TODAY()&lt;=30,"Reajustar em "&amp;($P165-TODAY())&amp;" dias","")))</f>
        <v/>
      </c>
      <c r="R165" s="6" t="n"/>
    </row>
    <row r="166">
      <c r="A166" s="6" t="n"/>
      <c r="B166" s="6" t="n"/>
      <c r="C166" s="6" t="n"/>
      <c r="D166" s="6" t="n"/>
      <c r="E166" s="7" t="n"/>
      <c r="F166" s="7" t="n"/>
      <c r="G166" s="8" t="n"/>
      <c r="H166" s="6" t="n"/>
      <c r="I166" s="6" t="n"/>
      <c r="J166" s="9" t="n"/>
      <c r="K166" s="6" t="n"/>
      <c r="L166" s="6" t="n"/>
      <c r="M166" s="6" t="n"/>
      <c r="N166" s="6" t="n"/>
      <c r="O166" s="7" t="n"/>
      <c r="P166" s="10">
        <f>IF($O166="","",EDATE($O166,12))</f>
        <v/>
      </c>
      <c r="Q166" s="11">
        <f>IF($P166="","",IF($P166&lt;TODAY(),"Reajuste vencido há "&amp;(TODAY()-$P166)&amp;" dias",IF($P166-TODAY()&lt;=30,"Reajustar em "&amp;($P166-TODAY())&amp;" dias","")))</f>
        <v/>
      </c>
      <c r="R166" s="6" t="n"/>
    </row>
    <row r="167">
      <c r="A167" s="6" t="n"/>
      <c r="B167" s="6" t="n"/>
      <c r="C167" s="6" t="n"/>
      <c r="D167" s="6" t="n"/>
      <c r="E167" s="7" t="n"/>
      <c r="F167" s="7" t="n"/>
      <c r="G167" s="8" t="n"/>
      <c r="H167" s="6" t="n"/>
      <c r="I167" s="6" t="n"/>
      <c r="J167" s="9" t="n"/>
      <c r="K167" s="6" t="n"/>
      <c r="L167" s="6" t="n"/>
      <c r="M167" s="6" t="n"/>
      <c r="N167" s="6" t="n"/>
      <c r="O167" s="7" t="n"/>
      <c r="P167" s="10">
        <f>IF($O167="","",EDATE($O167,12))</f>
        <v/>
      </c>
      <c r="Q167" s="11">
        <f>IF($P167="","",IF($P167&lt;TODAY(),"Reajuste vencido há "&amp;(TODAY()-$P167)&amp;" dias",IF($P167-TODAY()&lt;=30,"Reajustar em "&amp;($P167-TODAY())&amp;" dias","")))</f>
        <v/>
      </c>
      <c r="R167" s="6" t="n"/>
    </row>
    <row r="168">
      <c r="A168" s="6" t="n"/>
      <c r="B168" s="6" t="n"/>
      <c r="C168" s="6" t="n"/>
      <c r="D168" s="6" t="n"/>
      <c r="E168" s="7" t="n"/>
      <c r="F168" s="7" t="n"/>
      <c r="G168" s="8" t="n"/>
      <c r="H168" s="6" t="n"/>
      <c r="I168" s="6" t="n"/>
      <c r="J168" s="9" t="n"/>
      <c r="K168" s="6" t="n"/>
      <c r="L168" s="6" t="n"/>
      <c r="M168" s="6" t="n"/>
      <c r="N168" s="6" t="n"/>
      <c r="O168" s="7" t="n"/>
      <c r="P168" s="10">
        <f>IF($O168="","",EDATE($O168,12))</f>
        <v/>
      </c>
      <c r="Q168" s="11">
        <f>IF($P168="","",IF($P168&lt;TODAY(),"Reajuste vencido há "&amp;(TODAY()-$P168)&amp;" dias",IF($P168-TODAY()&lt;=30,"Reajustar em "&amp;($P168-TODAY())&amp;" dias","")))</f>
        <v/>
      </c>
      <c r="R168" s="6" t="n"/>
    </row>
    <row r="169">
      <c r="A169" s="6" t="n"/>
      <c r="B169" s="6" t="n"/>
      <c r="C169" s="6" t="n"/>
      <c r="D169" s="6" t="n"/>
      <c r="E169" s="7" t="n"/>
      <c r="F169" s="7" t="n"/>
      <c r="G169" s="8" t="n"/>
      <c r="H169" s="6" t="n"/>
      <c r="I169" s="6" t="n"/>
      <c r="J169" s="9" t="n"/>
      <c r="K169" s="6" t="n"/>
      <c r="L169" s="6" t="n"/>
      <c r="M169" s="6" t="n"/>
      <c r="N169" s="6" t="n"/>
      <c r="O169" s="7" t="n"/>
      <c r="P169" s="10">
        <f>IF($O169="","",EDATE($O169,12))</f>
        <v/>
      </c>
      <c r="Q169" s="11">
        <f>IF($P169="","",IF($P169&lt;TODAY(),"Reajuste vencido há "&amp;(TODAY()-$P169)&amp;" dias",IF($P169-TODAY()&lt;=30,"Reajustar em "&amp;($P169-TODAY())&amp;" dias","")))</f>
        <v/>
      </c>
      <c r="R169" s="6" t="n"/>
    </row>
    <row r="170">
      <c r="A170" s="6" t="n"/>
      <c r="B170" s="6" t="n"/>
      <c r="C170" s="6" t="n"/>
      <c r="D170" s="6" t="n"/>
      <c r="E170" s="7" t="n"/>
      <c r="F170" s="7" t="n"/>
      <c r="G170" s="8" t="n"/>
      <c r="H170" s="6" t="n"/>
      <c r="I170" s="6" t="n"/>
      <c r="J170" s="9" t="n"/>
      <c r="K170" s="6" t="n"/>
      <c r="L170" s="6" t="n"/>
      <c r="M170" s="6" t="n"/>
      <c r="N170" s="6" t="n"/>
      <c r="O170" s="7" t="n"/>
      <c r="P170" s="10">
        <f>IF($O170="","",EDATE($O170,12))</f>
        <v/>
      </c>
      <c r="Q170" s="11">
        <f>IF($P170="","",IF($P170&lt;TODAY(),"Reajuste vencido há "&amp;(TODAY()-$P170)&amp;" dias",IF($P170-TODAY()&lt;=30,"Reajustar em "&amp;($P170-TODAY())&amp;" dias","")))</f>
        <v/>
      </c>
      <c r="R170" s="6" t="n"/>
    </row>
    <row r="171">
      <c r="A171" s="6" t="n"/>
      <c r="B171" s="6" t="n"/>
      <c r="C171" s="6" t="n"/>
      <c r="D171" s="6" t="n"/>
      <c r="E171" s="7" t="n"/>
      <c r="F171" s="7" t="n"/>
      <c r="G171" s="8" t="n"/>
      <c r="H171" s="6" t="n"/>
      <c r="I171" s="6" t="n"/>
      <c r="J171" s="9" t="n"/>
      <c r="K171" s="6" t="n"/>
      <c r="L171" s="6" t="n"/>
      <c r="M171" s="6" t="n"/>
      <c r="N171" s="6" t="n"/>
      <c r="O171" s="7" t="n"/>
      <c r="P171" s="10">
        <f>IF($O171="","",EDATE($O171,12))</f>
        <v/>
      </c>
      <c r="Q171" s="11">
        <f>IF($P171="","",IF($P171&lt;TODAY(),"Reajuste vencido há "&amp;(TODAY()-$P171)&amp;" dias",IF($P171-TODAY()&lt;=30,"Reajustar em "&amp;($P171-TODAY())&amp;" dias","")))</f>
        <v/>
      </c>
      <c r="R171" s="6" t="n"/>
    </row>
    <row r="172">
      <c r="A172" s="6" t="n"/>
      <c r="B172" s="6" t="n"/>
      <c r="C172" s="6" t="n"/>
      <c r="D172" s="6" t="n"/>
      <c r="E172" s="7" t="n"/>
      <c r="F172" s="7" t="n"/>
      <c r="G172" s="8" t="n"/>
      <c r="H172" s="6" t="n"/>
      <c r="I172" s="6" t="n"/>
      <c r="J172" s="9" t="n"/>
      <c r="K172" s="6" t="n"/>
      <c r="L172" s="6" t="n"/>
      <c r="M172" s="6" t="n"/>
      <c r="N172" s="6" t="n"/>
      <c r="O172" s="7" t="n"/>
      <c r="P172" s="10">
        <f>IF($O172="","",EDATE($O172,12))</f>
        <v/>
      </c>
      <c r="Q172" s="11">
        <f>IF($P172="","",IF($P172&lt;TODAY(),"Reajuste vencido há "&amp;(TODAY()-$P172)&amp;" dias",IF($P172-TODAY()&lt;=30,"Reajustar em "&amp;($P172-TODAY())&amp;" dias","")))</f>
        <v/>
      </c>
      <c r="R172" s="6" t="n"/>
    </row>
    <row r="173">
      <c r="A173" s="6" t="n"/>
      <c r="B173" s="6" t="n"/>
      <c r="C173" s="6" t="n"/>
      <c r="D173" s="6" t="n"/>
      <c r="E173" s="7" t="n"/>
      <c r="F173" s="7" t="n"/>
      <c r="G173" s="8" t="n"/>
      <c r="H173" s="6" t="n"/>
      <c r="I173" s="6" t="n"/>
      <c r="J173" s="9" t="n"/>
      <c r="K173" s="6" t="n"/>
      <c r="L173" s="6" t="n"/>
      <c r="M173" s="6" t="n"/>
      <c r="N173" s="6" t="n"/>
      <c r="O173" s="7" t="n"/>
      <c r="P173" s="10">
        <f>IF($O173="","",EDATE($O173,12))</f>
        <v/>
      </c>
      <c r="Q173" s="11">
        <f>IF($P173="","",IF($P173&lt;TODAY(),"Reajuste vencido há "&amp;(TODAY()-$P173)&amp;" dias",IF($P173-TODAY()&lt;=30,"Reajustar em "&amp;($P173-TODAY())&amp;" dias","")))</f>
        <v/>
      </c>
      <c r="R173" s="6" t="n"/>
    </row>
    <row r="174">
      <c r="A174" s="6" t="n"/>
      <c r="B174" s="6" t="n"/>
      <c r="C174" s="6" t="n"/>
      <c r="D174" s="6" t="n"/>
      <c r="E174" s="7" t="n"/>
      <c r="F174" s="7" t="n"/>
      <c r="G174" s="8" t="n"/>
      <c r="H174" s="6" t="n"/>
      <c r="I174" s="6" t="n"/>
      <c r="J174" s="9" t="n"/>
      <c r="K174" s="6" t="n"/>
      <c r="L174" s="6" t="n"/>
      <c r="M174" s="6" t="n"/>
      <c r="N174" s="6" t="n"/>
      <c r="O174" s="7" t="n"/>
      <c r="P174" s="10">
        <f>IF($O174="","",EDATE($O174,12))</f>
        <v/>
      </c>
      <c r="Q174" s="11">
        <f>IF($P174="","",IF($P174&lt;TODAY(),"Reajuste vencido há "&amp;(TODAY()-$P174)&amp;" dias",IF($P174-TODAY()&lt;=30,"Reajustar em "&amp;($P174-TODAY())&amp;" dias","")))</f>
        <v/>
      </c>
      <c r="R174" s="6" t="n"/>
    </row>
    <row r="175">
      <c r="A175" s="6" t="n"/>
      <c r="B175" s="6" t="n"/>
      <c r="C175" s="6" t="n"/>
      <c r="D175" s="6" t="n"/>
      <c r="E175" s="7" t="n"/>
      <c r="F175" s="7" t="n"/>
      <c r="G175" s="8" t="n"/>
      <c r="H175" s="6" t="n"/>
      <c r="I175" s="6" t="n"/>
      <c r="J175" s="9" t="n"/>
      <c r="K175" s="6" t="n"/>
      <c r="L175" s="6" t="n"/>
      <c r="M175" s="6" t="n"/>
      <c r="N175" s="6" t="n"/>
      <c r="O175" s="7" t="n"/>
      <c r="P175" s="10">
        <f>IF($O175="","",EDATE($O175,12))</f>
        <v/>
      </c>
      <c r="Q175" s="11">
        <f>IF($P175="","",IF($P175&lt;TODAY(),"Reajuste vencido há "&amp;(TODAY()-$P175)&amp;" dias",IF($P175-TODAY()&lt;=30,"Reajustar em "&amp;($P175-TODAY())&amp;" dias","")))</f>
        <v/>
      </c>
      <c r="R175" s="6" t="n"/>
    </row>
    <row r="176">
      <c r="A176" s="6" t="n"/>
      <c r="B176" s="6" t="n"/>
      <c r="C176" s="6" t="n"/>
      <c r="D176" s="6" t="n"/>
      <c r="E176" s="7" t="n"/>
      <c r="F176" s="7" t="n"/>
      <c r="G176" s="8" t="n"/>
      <c r="H176" s="6" t="n"/>
      <c r="I176" s="6" t="n"/>
      <c r="J176" s="9" t="n"/>
      <c r="K176" s="6" t="n"/>
      <c r="L176" s="6" t="n"/>
      <c r="M176" s="6" t="n"/>
      <c r="N176" s="6" t="n"/>
      <c r="O176" s="7" t="n"/>
      <c r="P176" s="10">
        <f>IF($O176="","",EDATE($O176,12))</f>
        <v/>
      </c>
      <c r="Q176" s="11">
        <f>IF($P176="","",IF($P176&lt;TODAY(),"Reajuste vencido há "&amp;(TODAY()-$P176)&amp;" dias",IF($P176-TODAY()&lt;=30,"Reajustar em "&amp;($P176-TODAY())&amp;" dias","")))</f>
        <v/>
      </c>
      <c r="R176" s="6" t="n"/>
    </row>
    <row r="177">
      <c r="A177" s="6" t="n"/>
      <c r="B177" s="6" t="n"/>
      <c r="C177" s="6" t="n"/>
      <c r="D177" s="6" t="n"/>
      <c r="E177" s="7" t="n"/>
      <c r="F177" s="7" t="n"/>
      <c r="G177" s="8" t="n"/>
      <c r="H177" s="6" t="n"/>
      <c r="I177" s="6" t="n"/>
      <c r="J177" s="9" t="n"/>
      <c r="K177" s="6" t="n"/>
      <c r="L177" s="6" t="n"/>
      <c r="M177" s="6" t="n"/>
      <c r="N177" s="6" t="n"/>
      <c r="O177" s="7" t="n"/>
      <c r="P177" s="10">
        <f>IF($O177="","",EDATE($O177,12))</f>
        <v/>
      </c>
      <c r="Q177" s="11">
        <f>IF($P177="","",IF($P177&lt;TODAY(),"Reajuste vencido há "&amp;(TODAY()-$P177)&amp;" dias",IF($P177-TODAY()&lt;=30,"Reajustar em "&amp;($P177-TODAY())&amp;" dias","")))</f>
        <v/>
      </c>
      <c r="R177" s="6" t="n"/>
    </row>
    <row r="178">
      <c r="A178" s="6" t="n"/>
      <c r="B178" s="6" t="n"/>
      <c r="C178" s="6" t="n"/>
      <c r="D178" s="6" t="n"/>
      <c r="E178" s="7" t="n"/>
      <c r="F178" s="7" t="n"/>
      <c r="G178" s="8" t="n"/>
      <c r="H178" s="6" t="n"/>
      <c r="I178" s="6" t="n"/>
      <c r="J178" s="9" t="n"/>
      <c r="K178" s="6" t="n"/>
      <c r="L178" s="6" t="n"/>
      <c r="M178" s="6" t="n"/>
      <c r="N178" s="6" t="n"/>
      <c r="O178" s="7" t="n"/>
      <c r="P178" s="10">
        <f>IF($O178="","",EDATE($O178,12))</f>
        <v/>
      </c>
      <c r="Q178" s="11">
        <f>IF($P178="","",IF($P178&lt;TODAY(),"Reajuste vencido há "&amp;(TODAY()-$P178)&amp;" dias",IF($P178-TODAY()&lt;=30,"Reajustar em "&amp;($P178-TODAY())&amp;" dias","")))</f>
        <v/>
      </c>
      <c r="R178" s="6" t="n"/>
    </row>
    <row r="179">
      <c r="A179" s="6" t="n"/>
      <c r="B179" s="6" t="n"/>
      <c r="C179" s="6" t="n"/>
      <c r="D179" s="6" t="n"/>
      <c r="E179" s="7" t="n"/>
      <c r="F179" s="7" t="n"/>
      <c r="G179" s="8" t="n"/>
      <c r="H179" s="6" t="n"/>
      <c r="I179" s="6" t="n"/>
      <c r="J179" s="9" t="n"/>
      <c r="K179" s="6" t="n"/>
      <c r="L179" s="6" t="n"/>
      <c r="M179" s="6" t="n"/>
      <c r="N179" s="6" t="n"/>
      <c r="O179" s="7" t="n"/>
      <c r="P179" s="10">
        <f>IF($O179="","",EDATE($O179,12))</f>
        <v/>
      </c>
      <c r="Q179" s="11">
        <f>IF($P179="","",IF($P179&lt;TODAY(),"Reajuste vencido há "&amp;(TODAY()-$P179)&amp;" dias",IF($P179-TODAY()&lt;=30,"Reajustar em "&amp;($P179-TODAY())&amp;" dias","")))</f>
        <v/>
      </c>
      <c r="R179" s="6" t="n"/>
    </row>
    <row r="180">
      <c r="A180" s="6" t="n"/>
      <c r="B180" s="6" t="n"/>
      <c r="C180" s="6" t="n"/>
      <c r="D180" s="6" t="n"/>
      <c r="E180" s="7" t="n"/>
      <c r="F180" s="7" t="n"/>
      <c r="G180" s="8" t="n"/>
      <c r="H180" s="6" t="n"/>
      <c r="I180" s="6" t="n"/>
      <c r="J180" s="9" t="n"/>
      <c r="K180" s="6" t="n"/>
      <c r="L180" s="6" t="n"/>
      <c r="M180" s="6" t="n"/>
      <c r="N180" s="6" t="n"/>
      <c r="O180" s="7" t="n"/>
      <c r="P180" s="10">
        <f>IF($O180="","",EDATE($O180,12))</f>
        <v/>
      </c>
      <c r="Q180" s="11">
        <f>IF($P180="","",IF($P180&lt;TODAY(),"Reajuste vencido há "&amp;(TODAY()-$P180)&amp;" dias",IF($P180-TODAY()&lt;=30,"Reajustar em "&amp;($P180-TODAY())&amp;" dias","")))</f>
        <v/>
      </c>
      <c r="R180" s="6" t="n"/>
    </row>
    <row r="181">
      <c r="A181" s="6" t="n"/>
      <c r="B181" s="6" t="n"/>
      <c r="C181" s="6" t="n"/>
      <c r="D181" s="6" t="n"/>
      <c r="E181" s="7" t="n"/>
      <c r="F181" s="7" t="n"/>
      <c r="G181" s="8" t="n"/>
      <c r="H181" s="6" t="n"/>
      <c r="I181" s="6" t="n"/>
      <c r="J181" s="9" t="n"/>
      <c r="K181" s="6" t="n"/>
      <c r="L181" s="6" t="n"/>
      <c r="M181" s="6" t="n"/>
      <c r="N181" s="6" t="n"/>
      <c r="O181" s="7" t="n"/>
      <c r="P181" s="10">
        <f>IF($O181="","",EDATE($O181,12))</f>
        <v/>
      </c>
      <c r="Q181" s="11">
        <f>IF($P181="","",IF($P181&lt;TODAY(),"Reajuste vencido há "&amp;(TODAY()-$P181)&amp;" dias",IF($P181-TODAY()&lt;=30,"Reajustar em "&amp;($P181-TODAY())&amp;" dias","")))</f>
        <v/>
      </c>
      <c r="R181" s="6" t="n"/>
    </row>
    <row r="182">
      <c r="A182" s="6" t="n"/>
      <c r="B182" s="6" t="n"/>
      <c r="C182" s="6" t="n"/>
      <c r="D182" s="6" t="n"/>
      <c r="E182" s="7" t="n"/>
      <c r="F182" s="7" t="n"/>
      <c r="G182" s="8" t="n"/>
      <c r="H182" s="6" t="n"/>
      <c r="I182" s="6" t="n"/>
      <c r="J182" s="9" t="n"/>
      <c r="K182" s="6" t="n"/>
      <c r="L182" s="6" t="n"/>
      <c r="M182" s="6" t="n"/>
      <c r="N182" s="6" t="n"/>
      <c r="O182" s="7" t="n"/>
      <c r="P182" s="10">
        <f>IF($O182="","",EDATE($O182,12))</f>
        <v/>
      </c>
      <c r="Q182" s="11">
        <f>IF($P182="","",IF($P182&lt;TODAY(),"Reajuste vencido há "&amp;(TODAY()-$P182)&amp;" dias",IF($P182-TODAY()&lt;=30,"Reajustar em "&amp;($P182-TODAY())&amp;" dias","")))</f>
        <v/>
      </c>
      <c r="R182" s="6" t="n"/>
    </row>
    <row r="183">
      <c r="A183" s="6" t="n"/>
      <c r="B183" s="6" t="n"/>
      <c r="C183" s="6" t="n"/>
      <c r="D183" s="6" t="n"/>
      <c r="E183" s="7" t="n"/>
      <c r="F183" s="7" t="n"/>
      <c r="G183" s="8" t="n"/>
      <c r="H183" s="6" t="n"/>
      <c r="I183" s="6" t="n"/>
      <c r="J183" s="9" t="n"/>
      <c r="K183" s="6" t="n"/>
      <c r="L183" s="6" t="n"/>
      <c r="M183" s="6" t="n"/>
      <c r="N183" s="6" t="n"/>
      <c r="O183" s="7" t="n"/>
      <c r="P183" s="10">
        <f>IF($O183="","",EDATE($O183,12))</f>
        <v/>
      </c>
      <c r="Q183" s="11">
        <f>IF($P183="","",IF($P183&lt;TODAY(),"Reajuste vencido há "&amp;(TODAY()-$P183)&amp;" dias",IF($P183-TODAY()&lt;=30,"Reajustar em "&amp;($P183-TODAY())&amp;" dias","")))</f>
        <v/>
      </c>
      <c r="R183" s="6" t="n"/>
    </row>
    <row r="184">
      <c r="A184" s="6" t="n"/>
      <c r="B184" s="6" t="n"/>
      <c r="C184" s="6" t="n"/>
      <c r="D184" s="6" t="n"/>
      <c r="E184" s="7" t="n"/>
      <c r="F184" s="7" t="n"/>
      <c r="G184" s="8" t="n"/>
      <c r="H184" s="6" t="n"/>
      <c r="I184" s="6" t="n"/>
      <c r="J184" s="9" t="n"/>
      <c r="K184" s="6" t="n"/>
      <c r="L184" s="6" t="n"/>
      <c r="M184" s="6" t="n"/>
      <c r="N184" s="6" t="n"/>
      <c r="O184" s="7" t="n"/>
      <c r="P184" s="10">
        <f>IF($O184="","",EDATE($O184,12))</f>
        <v/>
      </c>
      <c r="Q184" s="11">
        <f>IF($P184="","",IF($P184&lt;TODAY(),"Reajuste vencido há "&amp;(TODAY()-$P184)&amp;" dias",IF($P184-TODAY()&lt;=30,"Reajustar em "&amp;($P184-TODAY())&amp;" dias","")))</f>
        <v/>
      </c>
      <c r="R184" s="6" t="n"/>
    </row>
    <row r="185">
      <c r="A185" s="6" t="n"/>
      <c r="B185" s="6" t="n"/>
      <c r="C185" s="6" t="n"/>
      <c r="D185" s="6" t="n"/>
      <c r="E185" s="7" t="n"/>
      <c r="F185" s="7" t="n"/>
      <c r="G185" s="8" t="n"/>
      <c r="H185" s="6" t="n"/>
      <c r="I185" s="6" t="n"/>
      <c r="J185" s="9" t="n"/>
      <c r="K185" s="6" t="n"/>
      <c r="L185" s="6" t="n"/>
      <c r="M185" s="6" t="n"/>
      <c r="N185" s="6" t="n"/>
      <c r="O185" s="7" t="n"/>
      <c r="P185" s="10">
        <f>IF($O185="","",EDATE($O185,12))</f>
        <v/>
      </c>
      <c r="Q185" s="11">
        <f>IF($P185="","",IF($P185&lt;TODAY(),"Reajuste vencido há "&amp;(TODAY()-$P185)&amp;" dias",IF($P185-TODAY()&lt;=30,"Reajustar em "&amp;($P185-TODAY())&amp;" dias","")))</f>
        <v/>
      </c>
      <c r="R185" s="6" t="n"/>
    </row>
    <row r="186">
      <c r="A186" s="6" t="n"/>
      <c r="B186" s="6" t="n"/>
      <c r="C186" s="6" t="n"/>
      <c r="D186" s="6" t="n"/>
      <c r="E186" s="7" t="n"/>
      <c r="F186" s="7" t="n"/>
      <c r="G186" s="8" t="n"/>
      <c r="H186" s="6" t="n"/>
      <c r="I186" s="6" t="n"/>
      <c r="J186" s="9" t="n"/>
      <c r="K186" s="6" t="n"/>
      <c r="L186" s="6" t="n"/>
      <c r="M186" s="6" t="n"/>
      <c r="N186" s="6" t="n"/>
      <c r="O186" s="7" t="n"/>
      <c r="P186" s="10">
        <f>IF($O186="","",EDATE($O186,12))</f>
        <v/>
      </c>
      <c r="Q186" s="11">
        <f>IF($P186="","",IF($P186&lt;TODAY(),"Reajuste vencido há "&amp;(TODAY()-$P186)&amp;" dias",IF($P186-TODAY()&lt;=30,"Reajustar em "&amp;($P186-TODAY())&amp;" dias","")))</f>
        <v/>
      </c>
      <c r="R186" s="6" t="n"/>
    </row>
    <row r="187">
      <c r="A187" s="6" t="n"/>
      <c r="B187" s="6" t="n"/>
      <c r="C187" s="6" t="n"/>
      <c r="D187" s="6" t="n"/>
      <c r="E187" s="7" t="n"/>
      <c r="F187" s="7" t="n"/>
      <c r="G187" s="8" t="n"/>
      <c r="H187" s="6" t="n"/>
      <c r="I187" s="6" t="n"/>
      <c r="J187" s="9" t="n"/>
      <c r="K187" s="6" t="n"/>
      <c r="L187" s="6" t="n"/>
      <c r="M187" s="6" t="n"/>
      <c r="N187" s="6" t="n"/>
      <c r="O187" s="7" t="n"/>
      <c r="P187" s="10">
        <f>IF($O187="","",EDATE($O187,12))</f>
        <v/>
      </c>
      <c r="Q187" s="11">
        <f>IF($P187="","",IF($P187&lt;TODAY(),"Reajuste vencido há "&amp;(TODAY()-$P187)&amp;" dias",IF($P187-TODAY()&lt;=30,"Reajustar em "&amp;($P187-TODAY())&amp;" dias","")))</f>
        <v/>
      </c>
      <c r="R187" s="6" t="n"/>
    </row>
    <row r="188">
      <c r="A188" s="6" t="n"/>
      <c r="B188" s="6" t="n"/>
      <c r="C188" s="6" t="n"/>
      <c r="D188" s="6" t="n"/>
      <c r="E188" s="7" t="n"/>
      <c r="F188" s="7" t="n"/>
      <c r="G188" s="8" t="n"/>
      <c r="H188" s="6" t="n"/>
      <c r="I188" s="6" t="n"/>
      <c r="J188" s="9" t="n"/>
      <c r="K188" s="6" t="n"/>
      <c r="L188" s="6" t="n"/>
      <c r="M188" s="6" t="n"/>
      <c r="N188" s="6" t="n"/>
      <c r="O188" s="7" t="n"/>
      <c r="P188" s="10">
        <f>IF($O188="","",EDATE($O188,12))</f>
        <v/>
      </c>
      <c r="Q188" s="11">
        <f>IF($P188="","",IF($P188&lt;TODAY(),"Reajuste vencido há "&amp;(TODAY()-$P188)&amp;" dias",IF($P188-TODAY()&lt;=30,"Reajustar em "&amp;($P188-TODAY())&amp;" dias","")))</f>
        <v/>
      </c>
      <c r="R188" s="6" t="n"/>
    </row>
    <row r="189">
      <c r="A189" s="6" t="n"/>
      <c r="B189" s="6" t="n"/>
      <c r="C189" s="6" t="n"/>
      <c r="D189" s="6" t="n"/>
      <c r="E189" s="7" t="n"/>
      <c r="F189" s="7" t="n"/>
      <c r="G189" s="8" t="n"/>
      <c r="H189" s="6" t="n"/>
      <c r="I189" s="6" t="n"/>
      <c r="J189" s="9" t="n"/>
      <c r="K189" s="6" t="n"/>
      <c r="L189" s="6" t="n"/>
      <c r="M189" s="6" t="n"/>
      <c r="N189" s="6" t="n"/>
      <c r="O189" s="7" t="n"/>
      <c r="P189" s="10">
        <f>IF($O189="","",EDATE($O189,12))</f>
        <v/>
      </c>
      <c r="Q189" s="11">
        <f>IF($P189="","",IF($P189&lt;TODAY(),"Reajuste vencido há "&amp;(TODAY()-$P189)&amp;" dias",IF($P189-TODAY()&lt;=30,"Reajustar em "&amp;($P189-TODAY())&amp;" dias","")))</f>
        <v/>
      </c>
      <c r="R189" s="6" t="n"/>
    </row>
    <row r="190">
      <c r="A190" s="6" t="n"/>
      <c r="B190" s="6" t="n"/>
      <c r="C190" s="6" t="n"/>
      <c r="D190" s="6" t="n"/>
      <c r="E190" s="7" t="n"/>
      <c r="F190" s="7" t="n"/>
      <c r="G190" s="8" t="n"/>
      <c r="H190" s="6" t="n"/>
      <c r="I190" s="6" t="n"/>
      <c r="J190" s="9" t="n"/>
      <c r="K190" s="6" t="n"/>
      <c r="L190" s="6" t="n"/>
      <c r="M190" s="6" t="n"/>
      <c r="N190" s="6" t="n"/>
      <c r="O190" s="7" t="n"/>
      <c r="P190" s="10">
        <f>IF($O190="","",EDATE($O190,12))</f>
        <v/>
      </c>
      <c r="Q190" s="11">
        <f>IF($P190="","",IF($P190&lt;TODAY(),"Reajuste vencido há "&amp;(TODAY()-$P190)&amp;" dias",IF($P190-TODAY()&lt;=30,"Reajustar em "&amp;($P190-TODAY())&amp;" dias","")))</f>
        <v/>
      </c>
      <c r="R190" s="6" t="n"/>
    </row>
    <row r="191">
      <c r="A191" s="6" t="n"/>
      <c r="B191" s="6" t="n"/>
      <c r="C191" s="6" t="n"/>
      <c r="D191" s="6" t="n"/>
      <c r="E191" s="7" t="n"/>
      <c r="F191" s="7" t="n"/>
      <c r="G191" s="8" t="n"/>
      <c r="H191" s="6" t="n"/>
      <c r="I191" s="6" t="n"/>
      <c r="J191" s="9" t="n"/>
      <c r="K191" s="6" t="n"/>
      <c r="L191" s="6" t="n"/>
      <c r="M191" s="6" t="n"/>
      <c r="N191" s="6" t="n"/>
      <c r="O191" s="7" t="n"/>
      <c r="P191" s="10">
        <f>IF($O191="","",EDATE($O191,12))</f>
        <v/>
      </c>
      <c r="Q191" s="11">
        <f>IF($P191="","",IF($P191&lt;TODAY(),"Reajuste vencido há "&amp;(TODAY()-$P191)&amp;" dias",IF($P191-TODAY()&lt;=30,"Reajustar em "&amp;($P191-TODAY())&amp;" dias","")))</f>
        <v/>
      </c>
      <c r="R191" s="6" t="n"/>
    </row>
    <row r="192">
      <c r="A192" s="6" t="n"/>
      <c r="B192" s="6" t="n"/>
      <c r="C192" s="6" t="n"/>
      <c r="D192" s="6" t="n"/>
      <c r="E192" s="7" t="n"/>
      <c r="F192" s="7" t="n"/>
      <c r="G192" s="8" t="n"/>
      <c r="H192" s="6" t="n"/>
      <c r="I192" s="6" t="n"/>
      <c r="J192" s="9" t="n"/>
      <c r="K192" s="6" t="n"/>
      <c r="L192" s="6" t="n"/>
      <c r="M192" s="6" t="n"/>
      <c r="N192" s="6" t="n"/>
      <c r="O192" s="7" t="n"/>
      <c r="P192" s="10">
        <f>IF($O192="","",EDATE($O192,12))</f>
        <v/>
      </c>
      <c r="Q192" s="11">
        <f>IF($P192="","",IF($P192&lt;TODAY(),"Reajuste vencido há "&amp;(TODAY()-$P192)&amp;" dias",IF($P192-TODAY()&lt;=30,"Reajustar em "&amp;($P192-TODAY())&amp;" dias","")))</f>
        <v/>
      </c>
      <c r="R192" s="6" t="n"/>
    </row>
    <row r="193">
      <c r="A193" s="6" t="n"/>
      <c r="B193" s="6" t="n"/>
      <c r="C193" s="6" t="n"/>
      <c r="D193" s="6" t="n"/>
      <c r="E193" s="7" t="n"/>
      <c r="F193" s="7" t="n"/>
      <c r="G193" s="8" t="n"/>
      <c r="H193" s="6" t="n"/>
      <c r="I193" s="6" t="n"/>
      <c r="J193" s="9" t="n"/>
      <c r="K193" s="6" t="n"/>
      <c r="L193" s="6" t="n"/>
      <c r="M193" s="6" t="n"/>
      <c r="N193" s="6" t="n"/>
      <c r="O193" s="7" t="n"/>
      <c r="P193" s="10">
        <f>IF($O193="","",EDATE($O193,12))</f>
        <v/>
      </c>
      <c r="Q193" s="11">
        <f>IF($P193="","",IF($P193&lt;TODAY(),"Reajuste vencido há "&amp;(TODAY()-$P193)&amp;" dias",IF($P193-TODAY()&lt;=30,"Reajustar em "&amp;($P193-TODAY())&amp;" dias","")))</f>
        <v/>
      </c>
      <c r="R193" s="6" t="n"/>
    </row>
    <row r="194">
      <c r="A194" s="6" t="n"/>
      <c r="B194" s="6" t="n"/>
      <c r="C194" s="6" t="n"/>
      <c r="D194" s="6" t="n"/>
      <c r="E194" s="7" t="n"/>
      <c r="F194" s="7" t="n"/>
      <c r="G194" s="8" t="n"/>
      <c r="H194" s="6" t="n"/>
      <c r="I194" s="6" t="n"/>
      <c r="J194" s="9" t="n"/>
      <c r="K194" s="6" t="n"/>
      <c r="L194" s="6" t="n"/>
      <c r="M194" s="6" t="n"/>
      <c r="N194" s="6" t="n"/>
      <c r="O194" s="7" t="n"/>
      <c r="P194" s="10">
        <f>IF($O194="","",EDATE($O194,12))</f>
        <v/>
      </c>
      <c r="Q194" s="11">
        <f>IF($P194="","",IF($P194&lt;TODAY(),"Reajuste vencido há "&amp;(TODAY()-$P194)&amp;" dias",IF($P194-TODAY()&lt;=30,"Reajustar em "&amp;($P194-TODAY())&amp;" dias","")))</f>
        <v/>
      </c>
      <c r="R194" s="6" t="n"/>
    </row>
    <row r="195">
      <c r="A195" s="6" t="n"/>
      <c r="B195" s="6" t="n"/>
      <c r="C195" s="6" t="n"/>
      <c r="D195" s="6" t="n"/>
      <c r="E195" s="7" t="n"/>
      <c r="F195" s="7" t="n"/>
      <c r="G195" s="8" t="n"/>
      <c r="H195" s="6" t="n"/>
      <c r="I195" s="6" t="n"/>
      <c r="J195" s="9" t="n"/>
      <c r="K195" s="6" t="n"/>
      <c r="L195" s="6" t="n"/>
      <c r="M195" s="6" t="n"/>
      <c r="N195" s="6" t="n"/>
      <c r="O195" s="7" t="n"/>
      <c r="P195" s="10">
        <f>IF($O195="","",EDATE($O195,12))</f>
        <v/>
      </c>
      <c r="Q195" s="11">
        <f>IF($P195="","",IF($P195&lt;TODAY(),"Reajuste vencido há "&amp;(TODAY()-$P195)&amp;" dias",IF($P195-TODAY()&lt;=30,"Reajustar em "&amp;($P195-TODAY())&amp;" dias","")))</f>
        <v/>
      </c>
      <c r="R195" s="6" t="n"/>
    </row>
    <row r="196">
      <c r="A196" s="6" t="n"/>
      <c r="B196" s="6" t="n"/>
      <c r="C196" s="6" t="n"/>
      <c r="D196" s="6" t="n"/>
      <c r="E196" s="7" t="n"/>
      <c r="F196" s="7" t="n"/>
      <c r="G196" s="8" t="n"/>
      <c r="H196" s="6" t="n"/>
      <c r="I196" s="6" t="n"/>
      <c r="J196" s="9" t="n"/>
      <c r="K196" s="6" t="n"/>
      <c r="L196" s="6" t="n"/>
      <c r="M196" s="6" t="n"/>
      <c r="N196" s="6" t="n"/>
      <c r="O196" s="7" t="n"/>
      <c r="P196" s="10">
        <f>IF($O196="","",EDATE($O196,12))</f>
        <v/>
      </c>
      <c r="Q196" s="11">
        <f>IF($P196="","",IF($P196&lt;TODAY(),"Reajuste vencido há "&amp;(TODAY()-$P196)&amp;" dias",IF($P196-TODAY()&lt;=30,"Reajustar em "&amp;($P196-TODAY())&amp;" dias","")))</f>
        <v/>
      </c>
      <c r="R196" s="6" t="n"/>
    </row>
    <row r="197">
      <c r="A197" s="6" t="n"/>
      <c r="B197" s="6" t="n"/>
      <c r="C197" s="6" t="n"/>
      <c r="D197" s="6" t="n"/>
      <c r="E197" s="7" t="n"/>
      <c r="F197" s="7" t="n"/>
      <c r="G197" s="8" t="n"/>
      <c r="H197" s="6" t="n"/>
      <c r="I197" s="6" t="n"/>
      <c r="J197" s="9" t="n"/>
      <c r="K197" s="6" t="n"/>
      <c r="L197" s="6" t="n"/>
      <c r="M197" s="6" t="n"/>
      <c r="N197" s="6" t="n"/>
      <c r="O197" s="7" t="n"/>
      <c r="P197" s="10">
        <f>IF($O197="","",EDATE($O197,12))</f>
        <v/>
      </c>
      <c r="Q197" s="11">
        <f>IF($P197="","",IF($P197&lt;TODAY(),"Reajuste vencido há "&amp;(TODAY()-$P197)&amp;" dias",IF($P197-TODAY()&lt;=30,"Reajustar em "&amp;($P197-TODAY())&amp;" dias","")))</f>
        <v/>
      </c>
      <c r="R197" s="6" t="n"/>
    </row>
    <row r="198">
      <c r="A198" s="6" t="n"/>
      <c r="B198" s="6" t="n"/>
      <c r="C198" s="6" t="n"/>
      <c r="D198" s="6" t="n"/>
      <c r="E198" s="7" t="n"/>
      <c r="F198" s="7" t="n"/>
      <c r="G198" s="8" t="n"/>
      <c r="H198" s="6" t="n"/>
      <c r="I198" s="6" t="n"/>
      <c r="J198" s="9" t="n"/>
      <c r="K198" s="6" t="n"/>
      <c r="L198" s="6" t="n"/>
      <c r="M198" s="6" t="n"/>
      <c r="N198" s="6" t="n"/>
      <c r="O198" s="7" t="n"/>
      <c r="P198" s="10">
        <f>IF($O198="","",EDATE($O198,12))</f>
        <v/>
      </c>
      <c r="Q198" s="11">
        <f>IF($P198="","",IF($P198&lt;TODAY(),"Reajuste vencido há "&amp;(TODAY()-$P198)&amp;" dias",IF($P198-TODAY()&lt;=30,"Reajustar em "&amp;($P198-TODAY())&amp;" dias","")))</f>
        <v/>
      </c>
      <c r="R198" s="6" t="n"/>
    </row>
    <row r="199">
      <c r="A199" s="6" t="n"/>
      <c r="B199" s="6" t="n"/>
      <c r="C199" s="6" t="n"/>
      <c r="D199" s="6" t="n"/>
      <c r="E199" s="7" t="n"/>
      <c r="F199" s="7" t="n"/>
      <c r="G199" s="8" t="n"/>
      <c r="H199" s="6" t="n"/>
      <c r="I199" s="6" t="n"/>
      <c r="J199" s="9" t="n"/>
      <c r="K199" s="6" t="n"/>
      <c r="L199" s="6" t="n"/>
      <c r="M199" s="6" t="n"/>
      <c r="N199" s="6" t="n"/>
      <c r="O199" s="7" t="n"/>
      <c r="P199" s="10">
        <f>IF($O199="","",EDATE($O199,12))</f>
        <v/>
      </c>
      <c r="Q199" s="11">
        <f>IF($P199="","",IF($P199&lt;TODAY(),"Reajuste vencido há "&amp;(TODAY()-$P199)&amp;" dias",IF($P199-TODAY()&lt;=30,"Reajustar em "&amp;($P199-TODAY())&amp;" dias","")))</f>
        <v/>
      </c>
      <c r="R199" s="6" t="n"/>
    </row>
    <row r="200">
      <c r="A200" s="6" t="n"/>
      <c r="B200" s="6" t="n"/>
      <c r="C200" s="6" t="n"/>
      <c r="D200" s="6" t="n"/>
      <c r="E200" s="7" t="n"/>
      <c r="F200" s="7" t="n"/>
      <c r="G200" s="8" t="n"/>
      <c r="H200" s="6" t="n"/>
      <c r="I200" s="6" t="n"/>
      <c r="J200" s="9" t="n"/>
      <c r="K200" s="6" t="n"/>
      <c r="L200" s="6" t="n"/>
      <c r="M200" s="6" t="n"/>
      <c r="N200" s="6" t="n"/>
      <c r="O200" s="7" t="n"/>
      <c r="P200" s="10">
        <f>IF($O200="","",EDATE($O200,12))</f>
        <v/>
      </c>
      <c r="Q200" s="11">
        <f>IF($P200="","",IF($P200&lt;TODAY(),"Reajuste vencido há "&amp;(TODAY()-$P200)&amp;" dias",IF($P200-TODAY()&lt;=30,"Reajustar em "&amp;($P200-TODAY())&amp;" dias","")))</f>
        <v/>
      </c>
      <c r="R2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R1"/>
  <conditionalFormatting sqref="Q2:Q200">
    <cfRule type="expression" priority="1" dxfId="0">
      <formula>LEFT($Q2,9)="Reajustar"</formula>
    </cfRule>
    <cfRule type="expression" priority="2" dxfId="1">
      <formula>LEFT($Q2,16)="Reajuste vencido"</formula>
    </cfRule>
  </conditionalFormatting>
  <conditionalFormatting sqref="A2:R200">
    <cfRule type="expression" priority="3" dxfId="2">
      <formula>$N2="Encerrado"</formula>
    </cfRule>
  </conditionalFormatting>
  <conditionalFormatting sqref="F2:F200">
    <cfRule type="expression" priority="4" dxfId="0">
      <formula>AND($F2&lt;&gt;"",$F2&lt;TODAY(),$N2&lt;&gt;"Encerrado")</formula>
    </cfRule>
  </conditionalFormatting>
  <dataValidations count="8">
    <dataValidation sqref="I2:I200" showDropDown="0" showInputMessage="0" showErrorMessage="1" allowBlank="1" type="list">
      <formula1>Listas!$C$2:$C$6</formula1>
    </dataValidation>
    <dataValidation sqref="K2:K200" showDropDown="0" showInputMessage="0" showErrorMessage="1" allowBlank="1" type="list">
      <formula1>Listas!$F$2:$F$4</formula1>
    </dataValidation>
    <dataValidation sqref="L2:L200" showDropDown="0" showInputMessage="0" showErrorMessage="1" allowBlank="1" type="list">
      <formula1>Listas!$F$2:$F$4</formula1>
    </dataValidation>
    <dataValidation sqref="M2:M200" showDropDown="0" showInputMessage="0" showErrorMessage="1" allowBlank="1" type="list">
      <formula1>Listas!$D$2:$D$6</formula1>
    </dataValidation>
    <dataValidation sqref="N2:N200" showDropDown="0" showInputMessage="0" showErrorMessage="1" allowBlank="1" type="list">
      <formula1>Listas!$G$2:$G$4</formula1>
    </dataValidation>
    <dataValidation sqref="H2:H200" showDropDown="0" showInputMessage="0" showErrorMessage="1" allowBlank="1" errorTitle="Dia inválido" error="O dia do vencimento vai de 1 a 31." type="whole" operator="between">
      <formula1>1</formula1>
      <formula2>31</formula2>
    </dataValidation>
    <dataValidation sqref="J2:J200" showDropDown="0" showInputMessage="0" showErrorMessage="1" allowBlank="1" errorTitle="Taxa fora da faixa" error="Digite a taxa em formato percentual, de 0% a 30%. Se digitou 10 querendo 10%, use 10%." type="decimal" operator="between">
      <formula1>0</formula1>
      <formula2>0.3</formula2>
    </dataValidation>
    <dataValidation sqref="E2:E200 F2:F200 O2:O200" showDropDown="0" showInputMessage="0" showErrorMessage="1" allowBlank="1" errorTitle="Data inválida" error="Digite uma data." type="date" operator="between">
      <formula1>DATE(2000,1,1)</formula1>
      <formula2>DATE(2060,12,31)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8" customWidth="1" min="3" max="3"/>
    <col width="24" customWidth="1" min="4" max="4"/>
    <col width="14" customWidth="1" min="5" max="5"/>
    <col width="17" customWidth="1" min="6" max="6"/>
    <col width="20" customWidth="1" min="7" max="7"/>
    <col width="13" customWidth="1" min="8" max="8"/>
    <col width="17" customWidth="1" min="9" max="9"/>
    <col width="17" customWidth="1" min="10" max="10"/>
    <col width="16" customWidth="1" min="11" max="11"/>
    <col width="18" customWidth="1" min="12" max="12"/>
    <col width="19" customWidth="1" min="13" max="13"/>
    <col width="13" customWidth="1" min="14" max="14"/>
    <col width="16" customWidth="1" min="15" max="15"/>
    <col width="20" customWidth="1" min="16" max="16"/>
    <col width="20" customWidth="1" min="17" max="17"/>
    <col width="26" customWidth="1" min="18" max="18"/>
    <col width="21" customWidth="1" min="19" max="19"/>
    <col width="15" customWidth="1" min="20" max="20"/>
    <col width="16" customWidth="1" min="21" max="21"/>
    <col width="26" customWidth="1" min="22" max="22"/>
  </cols>
  <sheetData>
    <row r="1" ht="32" customHeight="1">
      <c r="A1" s="5" t="inlineStr">
        <is>
          <t>Competência</t>
        </is>
      </c>
      <c r="B1" s="5" t="inlineStr">
        <is>
          <t>Código do contrato</t>
        </is>
      </c>
      <c r="C1" s="5" t="inlineStr">
        <is>
          <t>Imóvel</t>
        </is>
      </c>
      <c r="D1" s="5" t="inlineStr">
        <is>
          <t>Proprietário</t>
        </is>
      </c>
      <c r="E1" s="5" t="inlineStr">
        <is>
          <t>Vencimento</t>
        </is>
      </c>
      <c r="F1" s="5" t="inlineStr">
        <is>
          <t>Aluguel previsto (R$)</t>
        </is>
      </c>
      <c r="G1" s="5" t="inlineStr">
        <is>
          <t>Encargos cobrados junto (R$)</t>
        </is>
      </c>
      <c r="H1" s="5" t="inlineStr">
        <is>
          <t>Ajuste (R$)</t>
        </is>
      </c>
      <c r="I1" s="5" t="inlineStr">
        <is>
          <t>Total previsto (R$)</t>
        </is>
      </c>
      <c r="J1" s="5" t="inlineStr">
        <is>
          <t>Valor recebido (R$)</t>
        </is>
      </c>
      <c r="K1" s="5" t="inlineStr">
        <is>
          <t>Data do recebimento</t>
        </is>
      </c>
      <c r="L1" s="5" t="inlineStr">
        <is>
          <t>Forma de recebimento</t>
        </is>
      </c>
      <c r="M1" s="5" t="inlineStr">
        <is>
          <t>Status do recebimento</t>
        </is>
      </c>
      <c r="N1" s="5" t="inlineStr">
        <is>
          <t>Dias de atraso</t>
        </is>
      </c>
      <c r="O1" s="5" t="inlineStr">
        <is>
          <t>Base da taxa (R$)</t>
        </is>
      </c>
      <c r="P1" s="5" t="inlineStr">
        <is>
          <t>Taxa de administração (R$)</t>
        </is>
      </c>
      <c r="Q1" s="5" t="inlineStr">
        <is>
          <t>Descontos do repasse (R$)</t>
        </is>
      </c>
      <c r="R1" s="5" t="inlineStr">
        <is>
          <t>Descrição do desconto</t>
        </is>
      </c>
      <c r="S1" s="5" t="inlineStr">
        <is>
          <t>Repasse ao proprietário (R$)</t>
        </is>
      </c>
      <c r="T1" s="5" t="inlineStr">
        <is>
          <t>Data do repasse</t>
        </is>
      </c>
      <c r="U1" s="5" t="inlineStr">
        <is>
          <t>Status do repasse</t>
        </is>
      </c>
      <c r="V1" s="5" t="inlineStr">
        <is>
          <t>Observações</t>
        </is>
      </c>
    </row>
    <row r="2">
      <c r="A2" s="12" t="n">
        <v>46204</v>
      </c>
      <c r="B2" s="6" t="inlineStr">
        <is>
          <t>CT-001</t>
        </is>
      </c>
      <c r="C2" s="11">
        <f>IF($B2="","",IFERROR(VLOOKUP($B2,Contratos!$A:$R,2,FALSE),""))</f>
        <v/>
      </c>
      <c r="D2" s="11">
        <f>IF($B2="","",IFERROR(VLOOKUP($B2,Contratos!$A:$R,3,FALSE),""))</f>
        <v/>
      </c>
      <c r="E2" s="7" t="n">
        <v>46213</v>
      </c>
      <c r="F2" s="13">
        <f>IF($B2="","",IFERROR(VLOOKUP($B2,Contratos!$A:$R,7,FALSE),0))</f>
        <v/>
      </c>
      <c r="G2" s="8" t="n">
        <v>480</v>
      </c>
      <c r="H2" s="8" t="n">
        <v>0</v>
      </c>
      <c r="I2" s="13">
        <f>IF($B2="","",$F2+$G2+$H2)</f>
        <v/>
      </c>
      <c r="J2" s="8" t="n">
        <v>2680</v>
      </c>
      <c r="K2" s="7" t="n">
        <v>46212</v>
      </c>
      <c r="L2" s="6" t="inlineStr">
        <is>
          <t>PIX</t>
        </is>
      </c>
      <c r="M2" s="11">
        <f>IF($B2="","",IF(AND($J2&gt;0,$J2&gt;=$I2),"Recebido",IF($J2&gt;0,"Recebido parcial",IF(AND($E2&lt;&gt;"",TODAY()&gt;$E2),"Atrasado","Em aberto"))))</f>
        <v/>
      </c>
      <c r="N2" s="11">
        <f>IF($B2="","",IF($M2="Atrasado",TODAY()-$E2,IF(AND($K2&lt;&gt;"",$K2&gt;$E2),$K2-$E2,0)))</f>
        <v/>
      </c>
      <c r="O2" s="13">
        <f>IF($B2="","",$F2+$H2)</f>
        <v/>
      </c>
      <c r="P2" s="13">
        <f>IF($B2="","",IF($J2=0,0,ROUND($O2*IFERROR(VLOOKUP($B2,Contratos!$A:$R,10,FALSE),0),2)))</f>
        <v/>
      </c>
      <c r="Q2" s="8" t="n">
        <v>480</v>
      </c>
      <c r="R2" s="6" t="inlineStr">
        <is>
          <t>Condomínio pago pela administradora</t>
        </is>
      </c>
      <c r="S2" s="13">
        <f>IF($B2="","",IF($J2=0,0,ROUND($J2-$P2-$Q2,2)))</f>
        <v/>
      </c>
      <c r="T2" s="7" t="n">
        <v>46216</v>
      </c>
      <c r="U2" s="11">
        <f>IF($B2="","",IF($T2&lt;&gt;"","Repassado",IF($J2&gt;0,"Pendente","")))</f>
        <v/>
      </c>
      <c r="V2" s="6" t="inlineStr">
        <is>
          <t>Exemplo de mês pago e repassado</t>
        </is>
      </c>
    </row>
    <row r="3">
      <c r="A3" s="12" t="n">
        <v>46204</v>
      </c>
      <c r="B3" s="6" t="inlineStr">
        <is>
          <t>CT-002</t>
        </is>
      </c>
      <c r="C3" s="11">
        <f>IF($B3="","",IFERROR(VLOOKUP($B3,Contratos!$A:$R,2,FALSE),""))</f>
        <v/>
      </c>
      <c r="D3" s="11">
        <f>IF($B3="","",IFERROR(VLOOKUP($B3,Contratos!$A:$R,3,FALSE),""))</f>
        <v/>
      </c>
      <c r="E3" s="7" t="n">
        <v>46208</v>
      </c>
      <c r="F3" s="13">
        <f>IF($B3="","",IFERROR(VLOOKUP($B3,Contratos!$A:$R,7,FALSE),0))</f>
        <v/>
      </c>
      <c r="G3" s="8" t="n">
        <v>0</v>
      </c>
      <c r="H3" s="8" t="n">
        <v>0</v>
      </c>
      <c r="I3" s="13">
        <f>IF($B3="","",$F3+$G3+$H3)</f>
        <v/>
      </c>
      <c r="J3" s="8" t="n">
        <v>0</v>
      </c>
      <c r="K3" s="7" t="n"/>
      <c r="L3" s="6" t="inlineStr"/>
      <c r="M3" s="11">
        <f>IF($B3="","",IF(AND($J3&gt;0,$J3&gt;=$I3),"Recebido",IF($J3&gt;0,"Recebido parcial",IF(AND($E3&lt;&gt;"",TODAY()&gt;$E3),"Atrasado","Em aberto"))))</f>
        <v/>
      </c>
      <c r="N3" s="11">
        <f>IF($B3="","",IF($M3="Atrasado",TODAY()-$E3,IF(AND($K3&lt;&gt;"",$K3&gt;$E3),$K3-$E3,0)))</f>
        <v/>
      </c>
      <c r="O3" s="13">
        <f>IF($B3="","",$F3+$H3)</f>
        <v/>
      </c>
      <c r="P3" s="13">
        <f>IF($B3="","",IF($J3=0,0,ROUND($O3*IFERROR(VLOOKUP($B3,Contratos!$A:$R,10,FALSE),0),2)))</f>
        <v/>
      </c>
      <c r="Q3" s="8" t="n">
        <v>0</v>
      </c>
      <c r="R3" s="6" t="inlineStr"/>
      <c r="S3" s="13">
        <f>IF($B3="","",IF($J3=0,0,ROUND($J3-$P3-$Q3,2)))</f>
        <v/>
      </c>
      <c r="T3" s="7" t="n"/>
      <c r="U3" s="11">
        <f>IF($B3="","",IF($T3&lt;&gt;"","Repassado",IF($J3&gt;0,"Pendente","")))</f>
        <v/>
      </c>
      <c r="V3" s="6" t="inlineStr">
        <is>
          <t>Exemplo de inadimplência, a linha NÃO se apaga</t>
        </is>
      </c>
    </row>
    <row r="4">
      <c r="A4" s="12" t="n">
        <v>46235</v>
      </c>
      <c r="B4" s="6" t="inlineStr">
        <is>
          <t>CT-003</t>
        </is>
      </c>
      <c r="C4" s="11">
        <f>IF($B4="","",IFERROR(VLOOKUP($B4,Contratos!$A:$R,2,FALSE),""))</f>
        <v/>
      </c>
      <c r="D4" s="11">
        <f>IF($B4="","",IFERROR(VLOOKUP($B4,Contratos!$A:$R,3,FALSE),""))</f>
        <v/>
      </c>
      <c r="E4" s="7" t="n">
        <v>46249</v>
      </c>
      <c r="F4" s="13">
        <f>IF($B4="","",IFERROR(VLOOKUP($B4,Contratos!$A:$R,7,FALSE),0))</f>
        <v/>
      </c>
      <c r="G4" s="8" t="n">
        <v>320</v>
      </c>
      <c r="H4" s="8" t="n">
        <v>0</v>
      </c>
      <c r="I4" s="13">
        <f>IF($B4="","",$F4+$G4+$H4)</f>
        <v/>
      </c>
      <c r="J4" s="8" t="n">
        <v>0</v>
      </c>
      <c r="K4" s="7" t="n"/>
      <c r="L4" s="6" t="inlineStr"/>
      <c r="M4" s="11">
        <f>IF($B4="","",IF(AND($J4&gt;0,$J4&gt;=$I4),"Recebido",IF($J4&gt;0,"Recebido parcial",IF(AND($E4&lt;&gt;"",TODAY()&gt;$E4),"Atrasado","Em aberto"))))</f>
        <v/>
      </c>
      <c r="N4" s="11">
        <f>IF($B4="","",IF($M4="Atrasado",TODAY()-$E4,IF(AND($K4&lt;&gt;"",$K4&gt;$E4),$K4-$E4,0)))</f>
        <v/>
      </c>
      <c r="O4" s="13">
        <f>IF($B4="","",$F4+$H4)</f>
        <v/>
      </c>
      <c r="P4" s="13">
        <f>IF($B4="","",IF($J4=0,0,ROUND($O4*IFERROR(VLOOKUP($B4,Contratos!$A:$R,10,FALSE),0),2)))</f>
        <v/>
      </c>
      <c r="Q4" s="8" t="n">
        <v>0</v>
      </c>
      <c r="R4" s="6" t="inlineStr"/>
      <c r="S4" s="13">
        <f>IF($B4="","",IF($J4=0,0,ROUND($J4-$P4-$Q4,2)))</f>
        <v/>
      </c>
      <c r="T4" s="7" t="n"/>
      <c r="U4" s="11">
        <f>IF($B4="","",IF($T4&lt;&gt;"","Repassado",IF($J4&gt;0,"Pendente","")))</f>
        <v/>
      </c>
      <c r="V4" s="6" t="inlineStr">
        <is>
          <t>Exemplo de mês ainda em aberto</t>
        </is>
      </c>
    </row>
    <row r="5">
      <c r="A5" s="12" t="n"/>
      <c r="B5" s="6" t="n"/>
      <c r="C5" s="11">
        <f>IF($B5="","",IFERROR(VLOOKUP($B5,Contratos!$A:$R,2,FALSE),""))</f>
        <v/>
      </c>
      <c r="D5" s="11">
        <f>IF($B5="","",IFERROR(VLOOKUP($B5,Contratos!$A:$R,3,FALSE),""))</f>
        <v/>
      </c>
      <c r="E5" s="7" t="n"/>
      <c r="F5" s="13">
        <f>IF($B5="","",IFERROR(VLOOKUP($B5,Contratos!$A:$R,7,FALSE),0))</f>
        <v/>
      </c>
      <c r="G5" s="8" t="n"/>
      <c r="H5" s="8" t="n"/>
      <c r="I5" s="13">
        <f>IF($B5="","",$F5+$G5+$H5)</f>
        <v/>
      </c>
      <c r="J5" s="8" t="n"/>
      <c r="K5" s="7" t="n"/>
      <c r="L5" s="6" t="n"/>
      <c r="M5" s="11">
        <f>IF($B5="","",IF(AND($J5&gt;0,$J5&gt;=$I5),"Recebido",IF($J5&gt;0,"Recebido parcial",IF(AND($E5&lt;&gt;"",TODAY()&gt;$E5),"Atrasado","Em aberto"))))</f>
        <v/>
      </c>
      <c r="N5" s="11">
        <f>IF($B5="","",IF($M5="Atrasado",TODAY()-$E5,IF(AND($K5&lt;&gt;"",$K5&gt;$E5),$K5-$E5,0)))</f>
        <v/>
      </c>
      <c r="O5" s="13">
        <f>IF($B5="","",$F5+$H5)</f>
        <v/>
      </c>
      <c r="P5" s="13">
        <f>IF($B5="","",IF($J5=0,0,ROUND($O5*IFERROR(VLOOKUP($B5,Contratos!$A:$R,10,FALSE),0),2)))</f>
        <v/>
      </c>
      <c r="Q5" s="8" t="n"/>
      <c r="R5" s="6" t="n"/>
      <c r="S5" s="13">
        <f>IF($B5="","",IF($J5=0,0,ROUND($J5-$P5-$Q5,2)))</f>
        <v/>
      </c>
      <c r="T5" s="7" t="n"/>
      <c r="U5" s="11">
        <f>IF($B5="","",IF($T5&lt;&gt;"","Repassado",IF($J5&gt;0,"Pendente","")))</f>
        <v/>
      </c>
      <c r="V5" s="6" t="n"/>
    </row>
    <row r="6">
      <c r="A6" s="12" t="n"/>
      <c r="B6" s="6" t="n"/>
      <c r="C6" s="11">
        <f>IF($B6="","",IFERROR(VLOOKUP($B6,Contratos!$A:$R,2,FALSE),""))</f>
        <v/>
      </c>
      <c r="D6" s="11">
        <f>IF($B6="","",IFERROR(VLOOKUP($B6,Contratos!$A:$R,3,FALSE),""))</f>
        <v/>
      </c>
      <c r="E6" s="7" t="n"/>
      <c r="F6" s="13">
        <f>IF($B6="","",IFERROR(VLOOKUP($B6,Contratos!$A:$R,7,FALSE),0))</f>
        <v/>
      </c>
      <c r="G6" s="8" t="n"/>
      <c r="H6" s="8" t="n"/>
      <c r="I6" s="13">
        <f>IF($B6="","",$F6+$G6+$H6)</f>
        <v/>
      </c>
      <c r="J6" s="8" t="n"/>
      <c r="K6" s="7" t="n"/>
      <c r="L6" s="6" t="n"/>
      <c r="M6" s="11">
        <f>IF($B6="","",IF(AND($J6&gt;0,$J6&gt;=$I6),"Recebido",IF($J6&gt;0,"Recebido parcial",IF(AND($E6&lt;&gt;"",TODAY()&gt;$E6),"Atrasado","Em aberto"))))</f>
        <v/>
      </c>
      <c r="N6" s="11">
        <f>IF($B6="","",IF($M6="Atrasado",TODAY()-$E6,IF(AND($K6&lt;&gt;"",$K6&gt;$E6),$K6-$E6,0)))</f>
        <v/>
      </c>
      <c r="O6" s="13">
        <f>IF($B6="","",$F6+$H6)</f>
        <v/>
      </c>
      <c r="P6" s="13">
        <f>IF($B6="","",IF($J6=0,0,ROUND($O6*IFERROR(VLOOKUP($B6,Contratos!$A:$R,10,FALSE),0),2)))</f>
        <v/>
      </c>
      <c r="Q6" s="8" t="n"/>
      <c r="R6" s="6" t="n"/>
      <c r="S6" s="13">
        <f>IF($B6="","",IF($J6=0,0,ROUND($J6-$P6-$Q6,2)))</f>
        <v/>
      </c>
      <c r="T6" s="7" t="n"/>
      <c r="U6" s="11">
        <f>IF($B6="","",IF($T6&lt;&gt;"","Repassado",IF($J6&gt;0,"Pendente","")))</f>
        <v/>
      </c>
      <c r="V6" s="6" t="n"/>
    </row>
    <row r="7">
      <c r="A7" s="12" t="n"/>
      <c r="B7" s="6" t="n"/>
      <c r="C7" s="11">
        <f>IF($B7="","",IFERROR(VLOOKUP($B7,Contratos!$A:$R,2,FALSE),""))</f>
        <v/>
      </c>
      <c r="D7" s="11">
        <f>IF($B7="","",IFERROR(VLOOKUP($B7,Contratos!$A:$R,3,FALSE),""))</f>
        <v/>
      </c>
      <c r="E7" s="7" t="n"/>
      <c r="F7" s="13">
        <f>IF($B7="","",IFERROR(VLOOKUP($B7,Contratos!$A:$R,7,FALSE),0))</f>
        <v/>
      </c>
      <c r="G7" s="8" t="n"/>
      <c r="H7" s="8" t="n"/>
      <c r="I7" s="13">
        <f>IF($B7="","",$F7+$G7+$H7)</f>
        <v/>
      </c>
      <c r="J7" s="8" t="n"/>
      <c r="K7" s="7" t="n"/>
      <c r="L7" s="6" t="n"/>
      <c r="M7" s="11">
        <f>IF($B7="","",IF(AND($J7&gt;0,$J7&gt;=$I7),"Recebido",IF($J7&gt;0,"Recebido parcial",IF(AND($E7&lt;&gt;"",TODAY()&gt;$E7),"Atrasado","Em aberto"))))</f>
        <v/>
      </c>
      <c r="N7" s="11">
        <f>IF($B7="","",IF($M7="Atrasado",TODAY()-$E7,IF(AND($K7&lt;&gt;"",$K7&gt;$E7),$K7-$E7,0)))</f>
        <v/>
      </c>
      <c r="O7" s="13">
        <f>IF($B7="","",$F7+$H7)</f>
        <v/>
      </c>
      <c r="P7" s="13">
        <f>IF($B7="","",IF($J7=0,0,ROUND($O7*IFERROR(VLOOKUP($B7,Contratos!$A:$R,10,FALSE),0),2)))</f>
        <v/>
      </c>
      <c r="Q7" s="8" t="n"/>
      <c r="R7" s="6" t="n"/>
      <c r="S7" s="13">
        <f>IF($B7="","",IF($J7=0,0,ROUND($J7-$P7-$Q7,2)))</f>
        <v/>
      </c>
      <c r="T7" s="7" t="n"/>
      <c r="U7" s="11">
        <f>IF($B7="","",IF($T7&lt;&gt;"","Repassado",IF($J7&gt;0,"Pendente","")))</f>
        <v/>
      </c>
      <c r="V7" s="6" t="n"/>
    </row>
    <row r="8">
      <c r="A8" s="12" t="n"/>
      <c r="B8" s="6" t="n"/>
      <c r="C8" s="11">
        <f>IF($B8="","",IFERROR(VLOOKUP($B8,Contratos!$A:$R,2,FALSE),""))</f>
        <v/>
      </c>
      <c r="D8" s="11">
        <f>IF($B8="","",IFERROR(VLOOKUP($B8,Contratos!$A:$R,3,FALSE),""))</f>
        <v/>
      </c>
      <c r="E8" s="7" t="n"/>
      <c r="F8" s="13">
        <f>IF($B8="","",IFERROR(VLOOKUP($B8,Contratos!$A:$R,7,FALSE),0))</f>
        <v/>
      </c>
      <c r="G8" s="8" t="n"/>
      <c r="H8" s="8" t="n"/>
      <c r="I8" s="13">
        <f>IF($B8="","",$F8+$G8+$H8)</f>
        <v/>
      </c>
      <c r="J8" s="8" t="n"/>
      <c r="K8" s="7" t="n"/>
      <c r="L8" s="6" t="n"/>
      <c r="M8" s="11">
        <f>IF($B8="","",IF(AND($J8&gt;0,$J8&gt;=$I8),"Recebido",IF($J8&gt;0,"Recebido parcial",IF(AND($E8&lt;&gt;"",TODAY()&gt;$E8),"Atrasado","Em aberto"))))</f>
        <v/>
      </c>
      <c r="N8" s="11">
        <f>IF($B8="","",IF($M8="Atrasado",TODAY()-$E8,IF(AND($K8&lt;&gt;"",$K8&gt;$E8),$K8-$E8,0)))</f>
        <v/>
      </c>
      <c r="O8" s="13">
        <f>IF($B8="","",$F8+$H8)</f>
        <v/>
      </c>
      <c r="P8" s="13">
        <f>IF($B8="","",IF($J8=0,0,ROUND($O8*IFERROR(VLOOKUP($B8,Contratos!$A:$R,10,FALSE),0),2)))</f>
        <v/>
      </c>
      <c r="Q8" s="8" t="n"/>
      <c r="R8" s="6" t="n"/>
      <c r="S8" s="13">
        <f>IF($B8="","",IF($J8=0,0,ROUND($J8-$P8-$Q8,2)))</f>
        <v/>
      </c>
      <c r="T8" s="7" t="n"/>
      <c r="U8" s="11">
        <f>IF($B8="","",IF($T8&lt;&gt;"","Repassado",IF($J8&gt;0,"Pendente","")))</f>
        <v/>
      </c>
      <c r="V8" s="6" t="n"/>
    </row>
    <row r="9">
      <c r="A9" s="12" t="n"/>
      <c r="B9" s="6" t="n"/>
      <c r="C9" s="11">
        <f>IF($B9="","",IFERROR(VLOOKUP($B9,Contratos!$A:$R,2,FALSE),""))</f>
        <v/>
      </c>
      <c r="D9" s="11">
        <f>IF($B9="","",IFERROR(VLOOKUP($B9,Contratos!$A:$R,3,FALSE),""))</f>
        <v/>
      </c>
      <c r="E9" s="7" t="n"/>
      <c r="F9" s="13">
        <f>IF($B9="","",IFERROR(VLOOKUP($B9,Contratos!$A:$R,7,FALSE),0))</f>
        <v/>
      </c>
      <c r="G9" s="8" t="n"/>
      <c r="H9" s="8" t="n"/>
      <c r="I9" s="13">
        <f>IF($B9="","",$F9+$G9+$H9)</f>
        <v/>
      </c>
      <c r="J9" s="8" t="n"/>
      <c r="K9" s="7" t="n"/>
      <c r="L9" s="6" t="n"/>
      <c r="M9" s="11">
        <f>IF($B9="","",IF(AND($J9&gt;0,$J9&gt;=$I9),"Recebido",IF($J9&gt;0,"Recebido parcial",IF(AND($E9&lt;&gt;"",TODAY()&gt;$E9),"Atrasado","Em aberto"))))</f>
        <v/>
      </c>
      <c r="N9" s="11">
        <f>IF($B9="","",IF($M9="Atrasado",TODAY()-$E9,IF(AND($K9&lt;&gt;"",$K9&gt;$E9),$K9-$E9,0)))</f>
        <v/>
      </c>
      <c r="O9" s="13">
        <f>IF($B9="","",$F9+$H9)</f>
        <v/>
      </c>
      <c r="P9" s="13">
        <f>IF($B9="","",IF($J9=0,0,ROUND($O9*IFERROR(VLOOKUP($B9,Contratos!$A:$R,10,FALSE),0),2)))</f>
        <v/>
      </c>
      <c r="Q9" s="8" t="n"/>
      <c r="R9" s="6" t="n"/>
      <c r="S9" s="13">
        <f>IF($B9="","",IF($J9=0,0,ROUND($J9-$P9-$Q9,2)))</f>
        <v/>
      </c>
      <c r="T9" s="7" t="n"/>
      <c r="U9" s="11">
        <f>IF($B9="","",IF($T9&lt;&gt;"","Repassado",IF($J9&gt;0,"Pendente","")))</f>
        <v/>
      </c>
      <c r="V9" s="6" t="n"/>
    </row>
    <row r="10">
      <c r="A10" s="12" t="n"/>
      <c r="B10" s="6" t="n"/>
      <c r="C10" s="11">
        <f>IF($B10="","",IFERROR(VLOOKUP($B10,Contratos!$A:$R,2,FALSE),""))</f>
        <v/>
      </c>
      <c r="D10" s="11">
        <f>IF($B10="","",IFERROR(VLOOKUP($B10,Contratos!$A:$R,3,FALSE),""))</f>
        <v/>
      </c>
      <c r="E10" s="7" t="n"/>
      <c r="F10" s="13">
        <f>IF($B10="","",IFERROR(VLOOKUP($B10,Contratos!$A:$R,7,FALSE),0))</f>
        <v/>
      </c>
      <c r="G10" s="8" t="n"/>
      <c r="H10" s="8" t="n"/>
      <c r="I10" s="13">
        <f>IF($B10="","",$F10+$G10+$H10)</f>
        <v/>
      </c>
      <c r="J10" s="8" t="n"/>
      <c r="K10" s="7" t="n"/>
      <c r="L10" s="6" t="n"/>
      <c r="M10" s="11">
        <f>IF($B10="","",IF(AND($J10&gt;0,$J10&gt;=$I10),"Recebido",IF($J10&gt;0,"Recebido parcial",IF(AND($E10&lt;&gt;"",TODAY()&gt;$E10),"Atrasado","Em aberto"))))</f>
        <v/>
      </c>
      <c r="N10" s="11">
        <f>IF($B10="","",IF($M10="Atrasado",TODAY()-$E10,IF(AND($K10&lt;&gt;"",$K10&gt;$E10),$K10-$E10,0)))</f>
        <v/>
      </c>
      <c r="O10" s="13">
        <f>IF($B10="","",$F10+$H10)</f>
        <v/>
      </c>
      <c r="P10" s="13">
        <f>IF($B10="","",IF($J10=0,0,ROUND($O10*IFERROR(VLOOKUP($B10,Contratos!$A:$R,10,FALSE),0),2)))</f>
        <v/>
      </c>
      <c r="Q10" s="8" t="n"/>
      <c r="R10" s="6" t="n"/>
      <c r="S10" s="13">
        <f>IF($B10="","",IF($J10=0,0,ROUND($J10-$P10-$Q10,2)))</f>
        <v/>
      </c>
      <c r="T10" s="7" t="n"/>
      <c r="U10" s="11">
        <f>IF($B10="","",IF($T10&lt;&gt;"","Repassado",IF($J10&gt;0,"Pendente","")))</f>
        <v/>
      </c>
      <c r="V10" s="6" t="n"/>
    </row>
    <row r="11">
      <c r="A11" s="12" t="n"/>
      <c r="B11" s="6" t="n"/>
      <c r="C11" s="11">
        <f>IF($B11="","",IFERROR(VLOOKUP($B11,Contratos!$A:$R,2,FALSE),""))</f>
        <v/>
      </c>
      <c r="D11" s="11">
        <f>IF($B11="","",IFERROR(VLOOKUP($B11,Contratos!$A:$R,3,FALSE),""))</f>
        <v/>
      </c>
      <c r="E11" s="7" t="n"/>
      <c r="F11" s="13">
        <f>IF($B11="","",IFERROR(VLOOKUP($B11,Contratos!$A:$R,7,FALSE),0))</f>
        <v/>
      </c>
      <c r="G11" s="8" t="n"/>
      <c r="H11" s="8" t="n"/>
      <c r="I11" s="13">
        <f>IF($B11="","",$F11+$G11+$H11)</f>
        <v/>
      </c>
      <c r="J11" s="8" t="n"/>
      <c r="K11" s="7" t="n"/>
      <c r="L11" s="6" t="n"/>
      <c r="M11" s="11">
        <f>IF($B11="","",IF(AND($J11&gt;0,$J11&gt;=$I11),"Recebido",IF($J11&gt;0,"Recebido parcial",IF(AND($E11&lt;&gt;"",TODAY()&gt;$E11),"Atrasado","Em aberto"))))</f>
        <v/>
      </c>
      <c r="N11" s="11">
        <f>IF($B11="","",IF($M11="Atrasado",TODAY()-$E11,IF(AND($K11&lt;&gt;"",$K11&gt;$E11),$K11-$E11,0)))</f>
        <v/>
      </c>
      <c r="O11" s="13">
        <f>IF($B11="","",$F11+$H11)</f>
        <v/>
      </c>
      <c r="P11" s="13">
        <f>IF($B11="","",IF($J11=0,0,ROUND($O11*IFERROR(VLOOKUP($B11,Contratos!$A:$R,10,FALSE),0),2)))</f>
        <v/>
      </c>
      <c r="Q11" s="8" t="n"/>
      <c r="R11" s="6" t="n"/>
      <c r="S11" s="13">
        <f>IF($B11="","",IF($J11=0,0,ROUND($J11-$P11-$Q11,2)))</f>
        <v/>
      </c>
      <c r="T11" s="7" t="n"/>
      <c r="U11" s="11">
        <f>IF($B11="","",IF($T11&lt;&gt;"","Repassado",IF($J11&gt;0,"Pendente","")))</f>
        <v/>
      </c>
      <c r="V11" s="6" t="n"/>
    </row>
    <row r="12">
      <c r="A12" s="12" t="n"/>
      <c r="B12" s="6" t="n"/>
      <c r="C12" s="11">
        <f>IF($B12="","",IFERROR(VLOOKUP($B12,Contratos!$A:$R,2,FALSE),""))</f>
        <v/>
      </c>
      <c r="D12" s="11">
        <f>IF($B12="","",IFERROR(VLOOKUP($B12,Contratos!$A:$R,3,FALSE),""))</f>
        <v/>
      </c>
      <c r="E12" s="7" t="n"/>
      <c r="F12" s="13">
        <f>IF($B12="","",IFERROR(VLOOKUP($B12,Contratos!$A:$R,7,FALSE),0))</f>
        <v/>
      </c>
      <c r="G12" s="8" t="n"/>
      <c r="H12" s="8" t="n"/>
      <c r="I12" s="13">
        <f>IF($B12="","",$F12+$G12+$H12)</f>
        <v/>
      </c>
      <c r="J12" s="8" t="n"/>
      <c r="K12" s="7" t="n"/>
      <c r="L12" s="6" t="n"/>
      <c r="M12" s="11">
        <f>IF($B12="","",IF(AND($J12&gt;0,$J12&gt;=$I12),"Recebido",IF($J12&gt;0,"Recebido parcial",IF(AND($E12&lt;&gt;"",TODAY()&gt;$E12),"Atrasado","Em aberto"))))</f>
        <v/>
      </c>
      <c r="N12" s="11">
        <f>IF($B12="","",IF($M12="Atrasado",TODAY()-$E12,IF(AND($K12&lt;&gt;"",$K12&gt;$E12),$K12-$E12,0)))</f>
        <v/>
      </c>
      <c r="O12" s="13">
        <f>IF($B12="","",$F12+$H12)</f>
        <v/>
      </c>
      <c r="P12" s="13">
        <f>IF($B12="","",IF($J12=0,0,ROUND($O12*IFERROR(VLOOKUP($B12,Contratos!$A:$R,10,FALSE),0),2)))</f>
        <v/>
      </c>
      <c r="Q12" s="8" t="n"/>
      <c r="R12" s="6" t="n"/>
      <c r="S12" s="13">
        <f>IF($B12="","",IF($J12=0,0,ROUND($J12-$P12-$Q12,2)))</f>
        <v/>
      </c>
      <c r="T12" s="7" t="n"/>
      <c r="U12" s="11">
        <f>IF($B12="","",IF($T12&lt;&gt;"","Repassado",IF($J12&gt;0,"Pendente","")))</f>
        <v/>
      </c>
      <c r="V12" s="6" t="n"/>
    </row>
    <row r="13">
      <c r="A13" s="12" t="n"/>
      <c r="B13" s="6" t="n"/>
      <c r="C13" s="11">
        <f>IF($B13="","",IFERROR(VLOOKUP($B13,Contratos!$A:$R,2,FALSE),""))</f>
        <v/>
      </c>
      <c r="D13" s="11">
        <f>IF($B13="","",IFERROR(VLOOKUP($B13,Contratos!$A:$R,3,FALSE),""))</f>
        <v/>
      </c>
      <c r="E13" s="7" t="n"/>
      <c r="F13" s="13">
        <f>IF($B13="","",IFERROR(VLOOKUP($B13,Contratos!$A:$R,7,FALSE),0))</f>
        <v/>
      </c>
      <c r="G13" s="8" t="n"/>
      <c r="H13" s="8" t="n"/>
      <c r="I13" s="13">
        <f>IF($B13="","",$F13+$G13+$H13)</f>
        <v/>
      </c>
      <c r="J13" s="8" t="n"/>
      <c r="K13" s="7" t="n"/>
      <c r="L13" s="6" t="n"/>
      <c r="M13" s="11">
        <f>IF($B13="","",IF(AND($J13&gt;0,$J13&gt;=$I13),"Recebido",IF($J13&gt;0,"Recebido parcial",IF(AND($E13&lt;&gt;"",TODAY()&gt;$E13),"Atrasado","Em aberto"))))</f>
        <v/>
      </c>
      <c r="N13" s="11">
        <f>IF($B13="","",IF($M13="Atrasado",TODAY()-$E13,IF(AND($K13&lt;&gt;"",$K13&gt;$E13),$K13-$E13,0)))</f>
        <v/>
      </c>
      <c r="O13" s="13">
        <f>IF($B13="","",$F13+$H13)</f>
        <v/>
      </c>
      <c r="P13" s="13">
        <f>IF($B13="","",IF($J13=0,0,ROUND($O13*IFERROR(VLOOKUP($B13,Contratos!$A:$R,10,FALSE),0),2)))</f>
        <v/>
      </c>
      <c r="Q13" s="8" t="n"/>
      <c r="R13" s="6" t="n"/>
      <c r="S13" s="13">
        <f>IF($B13="","",IF($J13=0,0,ROUND($J13-$P13-$Q13,2)))</f>
        <v/>
      </c>
      <c r="T13" s="7" t="n"/>
      <c r="U13" s="11">
        <f>IF($B13="","",IF($T13&lt;&gt;"","Repassado",IF($J13&gt;0,"Pendente","")))</f>
        <v/>
      </c>
      <c r="V13" s="6" t="n"/>
    </row>
    <row r="14">
      <c r="A14" s="12" t="n"/>
      <c r="B14" s="6" t="n"/>
      <c r="C14" s="11">
        <f>IF($B14="","",IFERROR(VLOOKUP($B14,Contratos!$A:$R,2,FALSE),""))</f>
        <v/>
      </c>
      <c r="D14" s="11">
        <f>IF($B14="","",IFERROR(VLOOKUP($B14,Contratos!$A:$R,3,FALSE),""))</f>
        <v/>
      </c>
      <c r="E14" s="7" t="n"/>
      <c r="F14" s="13">
        <f>IF($B14="","",IFERROR(VLOOKUP($B14,Contratos!$A:$R,7,FALSE),0))</f>
        <v/>
      </c>
      <c r="G14" s="8" t="n"/>
      <c r="H14" s="8" t="n"/>
      <c r="I14" s="13">
        <f>IF($B14="","",$F14+$G14+$H14)</f>
        <v/>
      </c>
      <c r="J14" s="8" t="n"/>
      <c r="K14" s="7" t="n"/>
      <c r="L14" s="6" t="n"/>
      <c r="M14" s="11">
        <f>IF($B14="","",IF(AND($J14&gt;0,$J14&gt;=$I14),"Recebido",IF($J14&gt;0,"Recebido parcial",IF(AND($E14&lt;&gt;"",TODAY()&gt;$E14),"Atrasado","Em aberto"))))</f>
        <v/>
      </c>
      <c r="N14" s="11">
        <f>IF($B14="","",IF($M14="Atrasado",TODAY()-$E14,IF(AND($K14&lt;&gt;"",$K14&gt;$E14),$K14-$E14,0)))</f>
        <v/>
      </c>
      <c r="O14" s="13">
        <f>IF($B14="","",$F14+$H14)</f>
        <v/>
      </c>
      <c r="P14" s="13">
        <f>IF($B14="","",IF($J14=0,0,ROUND($O14*IFERROR(VLOOKUP($B14,Contratos!$A:$R,10,FALSE),0),2)))</f>
        <v/>
      </c>
      <c r="Q14" s="8" t="n"/>
      <c r="R14" s="6" t="n"/>
      <c r="S14" s="13">
        <f>IF($B14="","",IF($J14=0,0,ROUND($J14-$P14-$Q14,2)))</f>
        <v/>
      </c>
      <c r="T14" s="7" t="n"/>
      <c r="U14" s="11">
        <f>IF($B14="","",IF($T14&lt;&gt;"","Repassado",IF($J14&gt;0,"Pendente","")))</f>
        <v/>
      </c>
      <c r="V14" s="6" t="n"/>
    </row>
    <row r="15">
      <c r="A15" s="12" t="n"/>
      <c r="B15" s="6" t="n"/>
      <c r="C15" s="11">
        <f>IF($B15="","",IFERROR(VLOOKUP($B15,Contratos!$A:$R,2,FALSE),""))</f>
        <v/>
      </c>
      <c r="D15" s="11">
        <f>IF($B15="","",IFERROR(VLOOKUP($B15,Contratos!$A:$R,3,FALSE),""))</f>
        <v/>
      </c>
      <c r="E15" s="7" t="n"/>
      <c r="F15" s="13">
        <f>IF($B15="","",IFERROR(VLOOKUP($B15,Contratos!$A:$R,7,FALSE),0))</f>
        <v/>
      </c>
      <c r="G15" s="8" t="n"/>
      <c r="H15" s="8" t="n"/>
      <c r="I15" s="13">
        <f>IF($B15="","",$F15+$G15+$H15)</f>
        <v/>
      </c>
      <c r="J15" s="8" t="n"/>
      <c r="K15" s="7" t="n"/>
      <c r="L15" s="6" t="n"/>
      <c r="M15" s="11">
        <f>IF($B15="","",IF(AND($J15&gt;0,$J15&gt;=$I15),"Recebido",IF($J15&gt;0,"Recebido parcial",IF(AND($E15&lt;&gt;"",TODAY()&gt;$E15),"Atrasado","Em aberto"))))</f>
        <v/>
      </c>
      <c r="N15" s="11">
        <f>IF($B15="","",IF($M15="Atrasado",TODAY()-$E15,IF(AND($K15&lt;&gt;"",$K15&gt;$E15),$K15-$E15,0)))</f>
        <v/>
      </c>
      <c r="O15" s="13">
        <f>IF($B15="","",$F15+$H15)</f>
        <v/>
      </c>
      <c r="P15" s="13">
        <f>IF($B15="","",IF($J15=0,0,ROUND($O15*IFERROR(VLOOKUP($B15,Contratos!$A:$R,10,FALSE),0),2)))</f>
        <v/>
      </c>
      <c r="Q15" s="8" t="n"/>
      <c r="R15" s="6" t="n"/>
      <c r="S15" s="13">
        <f>IF($B15="","",IF($J15=0,0,ROUND($J15-$P15-$Q15,2)))</f>
        <v/>
      </c>
      <c r="T15" s="7" t="n"/>
      <c r="U15" s="11">
        <f>IF($B15="","",IF($T15&lt;&gt;"","Repassado",IF($J15&gt;0,"Pendente","")))</f>
        <v/>
      </c>
      <c r="V15" s="6" t="n"/>
    </row>
    <row r="16">
      <c r="A16" s="12" t="n"/>
      <c r="B16" s="6" t="n"/>
      <c r="C16" s="11">
        <f>IF($B16="","",IFERROR(VLOOKUP($B16,Contratos!$A:$R,2,FALSE),""))</f>
        <v/>
      </c>
      <c r="D16" s="11">
        <f>IF($B16="","",IFERROR(VLOOKUP($B16,Contratos!$A:$R,3,FALSE),""))</f>
        <v/>
      </c>
      <c r="E16" s="7" t="n"/>
      <c r="F16" s="13">
        <f>IF($B16="","",IFERROR(VLOOKUP($B16,Contratos!$A:$R,7,FALSE),0))</f>
        <v/>
      </c>
      <c r="G16" s="8" t="n"/>
      <c r="H16" s="8" t="n"/>
      <c r="I16" s="13">
        <f>IF($B16="","",$F16+$G16+$H16)</f>
        <v/>
      </c>
      <c r="J16" s="8" t="n"/>
      <c r="K16" s="7" t="n"/>
      <c r="L16" s="6" t="n"/>
      <c r="M16" s="11">
        <f>IF($B16="","",IF(AND($J16&gt;0,$J16&gt;=$I16),"Recebido",IF($J16&gt;0,"Recebido parcial",IF(AND($E16&lt;&gt;"",TODAY()&gt;$E16),"Atrasado","Em aberto"))))</f>
        <v/>
      </c>
      <c r="N16" s="11">
        <f>IF($B16="","",IF($M16="Atrasado",TODAY()-$E16,IF(AND($K16&lt;&gt;"",$K16&gt;$E16),$K16-$E16,0)))</f>
        <v/>
      </c>
      <c r="O16" s="13">
        <f>IF($B16="","",$F16+$H16)</f>
        <v/>
      </c>
      <c r="P16" s="13">
        <f>IF($B16="","",IF($J16=0,0,ROUND($O16*IFERROR(VLOOKUP($B16,Contratos!$A:$R,10,FALSE),0),2)))</f>
        <v/>
      </c>
      <c r="Q16" s="8" t="n"/>
      <c r="R16" s="6" t="n"/>
      <c r="S16" s="13">
        <f>IF($B16="","",IF($J16=0,0,ROUND($J16-$P16-$Q16,2)))</f>
        <v/>
      </c>
      <c r="T16" s="7" t="n"/>
      <c r="U16" s="11">
        <f>IF($B16="","",IF($T16&lt;&gt;"","Repassado",IF($J16&gt;0,"Pendente","")))</f>
        <v/>
      </c>
      <c r="V16" s="6" t="n"/>
    </row>
    <row r="17">
      <c r="A17" s="12" t="n"/>
      <c r="B17" s="6" t="n"/>
      <c r="C17" s="11">
        <f>IF($B17="","",IFERROR(VLOOKUP($B17,Contratos!$A:$R,2,FALSE),""))</f>
        <v/>
      </c>
      <c r="D17" s="11">
        <f>IF($B17="","",IFERROR(VLOOKUP($B17,Contratos!$A:$R,3,FALSE),""))</f>
        <v/>
      </c>
      <c r="E17" s="7" t="n"/>
      <c r="F17" s="13">
        <f>IF($B17="","",IFERROR(VLOOKUP($B17,Contratos!$A:$R,7,FALSE),0))</f>
        <v/>
      </c>
      <c r="G17" s="8" t="n"/>
      <c r="H17" s="8" t="n"/>
      <c r="I17" s="13">
        <f>IF($B17="","",$F17+$G17+$H17)</f>
        <v/>
      </c>
      <c r="J17" s="8" t="n"/>
      <c r="K17" s="7" t="n"/>
      <c r="L17" s="6" t="n"/>
      <c r="M17" s="11">
        <f>IF($B17="","",IF(AND($J17&gt;0,$J17&gt;=$I17),"Recebido",IF($J17&gt;0,"Recebido parcial",IF(AND($E17&lt;&gt;"",TODAY()&gt;$E17),"Atrasado","Em aberto"))))</f>
        <v/>
      </c>
      <c r="N17" s="11">
        <f>IF($B17="","",IF($M17="Atrasado",TODAY()-$E17,IF(AND($K17&lt;&gt;"",$K17&gt;$E17),$K17-$E17,0)))</f>
        <v/>
      </c>
      <c r="O17" s="13">
        <f>IF($B17="","",$F17+$H17)</f>
        <v/>
      </c>
      <c r="P17" s="13">
        <f>IF($B17="","",IF($J17=0,0,ROUND($O17*IFERROR(VLOOKUP($B17,Contratos!$A:$R,10,FALSE),0),2)))</f>
        <v/>
      </c>
      <c r="Q17" s="8" t="n"/>
      <c r="R17" s="6" t="n"/>
      <c r="S17" s="13">
        <f>IF($B17="","",IF($J17=0,0,ROUND($J17-$P17-$Q17,2)))</f>
        <v/>
      </c>
      <c r="T17" s="7" t="n"/>
      <c r="U17" s="11">
        <f>IF($B17="","",IF($T17&lt;&gt;"","Repassado",IF($J17&gt;0,"Pendente","")))</f>
        <v/>
      </c>
      <c r="V17" s="6" t="n"/>
    </row>
    <row r="18">
      <c r="A18" s="12" t="n"/>
      <c r="B18" s="6" t="n"/>
      <c r="C18" s="11">
        <f>IF($B18="","",IFERROR(VLOOKUP($B18,Contratos!$A:$R,2,FALSE),""))</f>
        <v/>
      </c>
      <c r="D18" s="11">
        <f>IF($B18="","",IFERROR(VLOOKUP($B18,Contratos!$A:$R,3,FALSE),""))</f>
        <v/>
      </c>
      <c r="E18" s="7" t="n"/>
      <c r="F18" s="13">
        <f>IF($B18="","",IFERROR(VLOOKUP($B18,Contratos!$A:$R,7,FALSE),0))</f>
        <v/>
      </c>
      <c r="G18" s="8" t="n"/>
      <c r="H18" s="8" t="n"/>
      <c r="I18" s="13">
        <f>IF($B18="","",$F18+$G18+$H18)</f>
        <v/>
      </c>
      <c r="J18" s="8" t="n"/>
      <c r="K18" s="7" t="n"/>
      <c r="L18" s="6" t="n"/>
      <c r="M18" s="11">
        <f>IF($B18="","",IF(AND($J18&gt;0,$J18&gt;=$I18),"Recebido",IF($J18&gt;0,"Recebido parcial",IF(AND($E18&lt;&gt;"",TODAY()&gt;$E18),"Atrasado","Em aberto"))))</f>
        <v/>
      </c>
      <c r="N18" s="11">
        <f>IF($B18="","",IF($M18="Atrasado",TODAY()-$E18,IF(AND($K18&lt;&gt;"",$K18&gt;$E18),$K18-$E18,0)))</f>
        <v/>
      </c>
      <c r="O18" s="13">
        <f>IF($B18="","",$F18+$H18)</f>
        <v/>
      </c>
      <c r="P18" s="13">
        <f>IF($B18="","",IF($J18=0,0,ROUND($O18*IFERROR(VLOOKUP($B18,Contratos!$A:$R,10,FALSE),0),2)))</f>
        <v/>
      </c>
      <c r="Q18" s="8" t="n"/>
      <c r="R18" s="6" t="n"/>
      <c r="S18" s="13">
        <f>IF($B18="","",IF($J18=0,0,ROUND($J18-$P18-$Q18,2)))</f>
        <v/>
      </c>
      <c r="T18" s="7" t="n"/>
      <c r="U18" s="11">
        <f>IF($B18="","",IF($T18&lt;&gt;"","Repassado",IF($J18&gt;0,"Pendente","")))</f>
        <v/>
      </c>
      <c r="V18" s="6" t="n"/>
    </row>
    <row r="19">
      <c r="A19" s="12" t="n"/>
      <c r="B19" s="6" t="n"/>
      <c r="C19" s="11">
        <f>IF($B19="","",IFERROR(VLOOKUP($B19,Contratos!$A:$R,2,FALSE),""))</f>
        <v/>
      </c>
      <c r="D19" s="11">
        <f>IF($B19="","",IFERROR(VLOOKUP($B19,Contratos!$A:$R,3,FALSE),""))</f>
        <v/>
      </c>
      <c r="E19" s="7" t="n"/>
      <c r="F19" s="13">
        <f>IF($B19="","",IFERROR(VLOOKUP($B19,Contratos!$A:$R,7,FALSE),0))</f>
        <v/>
      </c>
      <c r="G19" s="8" t="n"/>
      <c r="H19" s="8" t="n"/>
      <c r="I19" s="13">
        <f>IF($B19="","",$F19+$G19+$H19)</f>
        <v/>
      </c>
      <c r="J19" s="8" t="n"/>
      <c r="K19" s="7" t="n"/>
      <c r="L19" s="6" t="n"/>
      <c r="M19" s="11">
        <f>IF($B19="","",IF(AND($J19&gt;0,$J19&gt;=$I19),"Recebido",IF($J19&gt;0,"Recebido parcial",IF(AND($E19&lt;&gt;"",TODAY()&gt;$E19),"Atrasado","Em aberto"))))</f>
        <v/>
      </c>
      <c r="N19" s="11">
        <f>IF($B19="","",IF($M19="Atrasado",TODAY()-$E19,IF(AND($K19&lt;&gt;"",$K19&gt;$E19),$K19-$E19,0)))</f>
        <v/>
      </c>
      <c r="O19" s="13">
        <f>IF($B19="","",$F19+$H19)</f>
        <v/>
      </c>
      <c r="P19" s="13">
        <f>IF($B19="","",IF($J19=0,0,ROUND($O19*IFERROR(VLOOKUP($B19,Contratos!$A:$R,10,FALSE),0),2)))</f>
        <v/>
      </c>
      <c r="Q19" s="8" t="n"/>
      <c r="R19" s="6" t="n"/>
      <c r="S19" s="13">
        <f>IF($B19="","",IF($J19=0,0,ROUND($J19-$P19-$Q19,2)))</f>
        <v/>
      </c>
      <c r="T19" s="7" t="n"/>
      <c r="U19" s="11">
        <f>IF($B19="","",IF($T19&lt;&gt;"","Repassado",IF($J19&gt;0,"Pendente","")))</f>
        <v/>
      </c>
      <c r="V19" s="6" t="n"/>
    </row>
    <row r="20">
      <c r="A20" s="12" t="n"/>
      <c r="B20" s="6" t="n"/>
      <c r="C20" s="11">
        <f>IF($B20="","",IFERROR(VLOOKUP($B20,Contratos!$A:$R,2,FALSE),""))</f>
        <v/>
      </c>
      <c r="D20" s="11">
        <f>IF($B20="","",IFERROR(VLOOKUP($B20,Contratos!$A:$R,3,FALSE),""))</f>
        <v/>
      </c>
      <c r="E20" s="7" t="n"/>
      <c r="F20" s="13">
        <f>IF($B20="","",IFERROR(VLOOKUP($B20,Contratos!$A:$R,7,FALSE),0))</f>
        <v/>
      </c>
      <c r="G20" s="8" t="n"/>
      <c r="H20" s="8" t="n"/>
      <c r="I20" s="13">
        <f>IF($B20="","",$F20+$G20+$H20)</f>
        <v/>
      </c>
      <c r="J20" s="8" t="n"/>
      <c r="K20" s="7" t="n"/>
      <c r="L20" s="6" t="n"/>
      <c r="M20" s="11">
        <f>IF($B20="","",IF(AND($J20&gt;0,$J20&gt;=$I20),"Recebido",IF($J20&gt;0,"Recebido parcial",IF(AND($E20&lt;&gt;"",TODAY()&gt;$E20),"Atrasado","Em aberto"))))</f>
        <v/>
      </c>
      <c r="N20" s="11">
        <f>IF($B20="","",IF($M20="Atrasado",TODAY()-$E20,IF(AND($K20&lt;&gt;"",$K20&gt;$E20),$K20-$E20,0)))</f>
        <v/>
      </c>
      <c r="O20" s="13">
        <f>IF($B20="","",$F20+$H20)</f>
        <v/>
      </c>
      <c r="P20" s="13">
        <f>IF($B20="","",IF($J20=0,0,ROUND($O20*IFERROR(VLOOKUP($B20,Contratos!$A:$R,10,FALSE),0),2)))</f>
        <v/>
      </c>
      <c r="Q20" s="8" t="n"/>
      <c r="R20" s="6" t="n"/>
      <c r="S20" s="13">
        <f>IF($B20="","",IF($J20=0,0,ROUND($J20-$P20-$Q20,2)))</f>
        <v/>
      </c>
      <c r="T20" s="7" t="n"/>
      <c r="U20" s="11">
        <f>IF($B20="","",IF($T20&lt;&gt;"","Repassado",IF($J20&gt;0,"Pendente","")))</f>
        <v/>
      </c>
      <c r="V20" s="6" t="n"/>
    </row>
    <row r="21">
      <c r="A21" s="12" t="n"/>
      <c r="B21" s="6" t="n"/>
      <c r="C21" s="11">
        <f>IF($B21="","",IFERROR(VLOOKUP($B21,Contratos!$A:$R,2,FALSE),""))</f>
        <v/>
      </c>
      <c r="D21" s="11">
        <f>IF($B21="","",IFERROR(VLOOKUP($B21,Contratos!$A:$R,3,FALSE),""))</f>
        <v/>
      </c>
      <c r="E21" s="7" t="n"/>
      <c r="F21" s="13">
        <f>IF($B21="","",IFERROR(VLOOKUP($B21,Contratos!$A:$R,7,FALSE),0))</f>
        <v/>
      </c>
      <c r="G21" s="8" t="n"/>
      <c r="H21" s="8" t="n"/>
      <c r="I21" s="13">
        <f>IF($B21="","",$F21+$G21+$H21)</f>
        <v/>
      </c>
      <c r="J21" s="8" t="n"/>
      <c r="K21" s="7" t="n"/>
      <c r="L21" s="6" t="n"/>
      <c r="M21" s="11">
        <f>IF($B21="","",IF(AND($J21&gt;0,$J21&gt;=$I21),"Recebido",IF($J21&gt;0,"Recebido parcial",IF(AND($E21&lt;&gt;"",TODAY()&gt;$E21),"Atrasado","Em aberto"))))</f>
        <v/>
      </c>
      <c r="N21" s="11">
        <f>IF($B21="","",IF($M21="Atrasado",TODAY()-$E21,IF(AND($K21&lt;&gt;"",$K21&gt;$E21),$K21-$E21,0)))</f>
        <v/>
      </c>
      <c r="O21" s="13">
        <f>IF($B21="","",$F21+$H21)</f>
        <v/>
      </c>
      <c r="P21" s="13">
        <f>IF($B21="","",IF($J21=0,0,ROUND($O21*IFERROR(VLOOKUP($B21,Contratos!$A:$R,10,FALSE),0),2)))</f>
        <v/>
      </c>
      <c r="Q21" s="8" t="n"/>
      <c r="R21" s="6" t="n"/>
      <c r="S21" s="13">
        <f>IF($B21="","",IF($J21=0,0,ROUND($J21-$P21-$Q21,2)))</f>
        <v/>
      </c>
      <c r="T21" s="7" t="n"/>
      <c r="U21" s="11">
        <f>IF($B21="","",IF($T21&lt;&gt;"","Repassado",IF($J21&gt;0,"Pendente","")))</f>
        <v/>
      </c>
      <c r="V21" s="6" t="n"/>
    </row>
    <row r="22">
      <c r="A22" s="12" t="n"/>
      <c r="B22" s="6" t="n"/>
      <c r="C22" s="11">
        <f>IF($B22="","",IFERROR(VLOOKUP($B22,Contratos!$A:$R,2,FALSE),""))</f>
        <v/>
      </c>
      <c r="D22" s="11">
        <f>IF($B22="","",IFERROR(VLOOKUP($B22,Contratos!$A:$R,3,FALSE),""))</f>
        <v/>
      </c>
      <c r="E22" s="7" t="n"/>
      <c r="F22" s="13">
        <f>IF($B22="","",IFERROR(VLOOKUP($B22,Contratos!$A:$R,7,FALSE),0))</f>
        <v/>
      </c>
      <c r="G22" s="8" t="n"/>
      <c r="H22" s="8" t="n"/>
      <c r="I22" s="13">
        <f>IF($B22="","",$F22+$G22+$H22)</f>
        <v/>
      </c>
      <c r="J22" s="8" t="n"/>
      <c r="K22" s="7" t="n"/>
      <c r="L22" s="6" t="n"/>
      <c r="M22" s="11">
        <f>IF($B22="","",IF(AND($J22&gt;0,$J22&gt;=$I22),"Recebido",IF($J22&gt;0,"Recebido parcial",IF(AND($E22&lt;&gt;"",TODAY()&gt;$E22),"Atrasado","Em aberto"))))</f>
        <v/>
      </c>
      <c r="N22" s="11">
        <f>IF($B22="","",IF($M22="Atrasado",TODAY()-$E22,IF(AND($K22&lt;&gt;"",$K22&gt;$E22),$K22-$E22,0)))</f>
        <v/>
      </c>
      <c r="O22" s="13">
        <f>IF($B22="","",$F22+$H22)</f>
        <v/>
      </c>
      <c r="P22" s="13">
        <f>IF($B22="","",IF($J22=0,0,ROUND($O22*IFERROR(VLOOKUP($B22,Contratos!$A:$R,10,FALSE),0),2)))</f>
        <v/>
      </c>
      <c r="Q22" s="8" t="n"/>
      <c r="R22" s="6" t="n"/>
      <c r="S22" s="13">
        <f>IF($B22="","",IF($J22=0,0,ROUND($J22-$P22-$Q22,2)))</f>
        <v/>
      </c>
      <c r="T22" s="7" t="n"/>
      <c r="U22" s="11">
        <f>IF($B22="","",IF($T22&lt;&gt;"","Repassado",IF($J22&gt;0,"Pendente","")))</f>
        <v/>
      </c>
      <c r="V22" s="6" t="n"/>
    </row>
    <row r="23">
      <c r="A23" s="12" t="n"/>
      <c r="B23" s="6" t="n"/>
      <c r="C23" s="11">
        <f>IF($B23="","",IFERROR(VLOOKUP($B23,Contratos!$A:$R,2,FALSE),""))</f>
        <v/>
      </c>
      <c r="D23" s="11">
        <f>IF($B23="","",IFERROR(VLOOKUP($B23,Contratos!$A:$R,3,FALSE),""))</f>
        <v/>
      </c>
      <c r="E23" s="7" t="n"/>
      <c r="F23" s="13">
        <f>IF($B23="","",IFERROR(VLOOKUP($B23,Contratos!$A:$R,7,FALSE),0))</f>
        <v/>
      </c>
      <c r="G23" s="8" t="n"/>
      <c r="H23" s="8" t="n"/>
      <c r="I23" s="13">
        <f>IF($B23="","",$F23+$G23+$H23)</f>
        <v/>
      </c>
      <c r="J23" s="8" t="n"/>
      <c r="K23" s="7" t="n"/>
      <c r="L23" s="6" t="n"/>
      <c r="M23" s="11">
        <f>IF($B23="","",IF(AND($J23&gt;0,$J23&gt;=$I23),"Recebido",IF($J23&gt;0,"Recebido parcial",IF(AND($E23&lt;&gt;"",TODAY()&gt;$E23),"Atrasado","Em aberto"))))</f>
        <v/>
      </c>
      <c r="N23" s="11">
        <f>IF($B23="","",IF($M23="Atrasado",TODAY()-$E23,IF(AND($K23&lt;&gt;"",$K23&gt;$E23),$K23-$E23,0)))</f>
        <v/>
      </c>
      <c r="O23" s="13">
        <f>IF($B23="","",$F23+$H23)</f>
        <v/>
      </c>
      <c r="P23" s="13">
        <f>IF($B23="","",IF($J23=0,0,ROUND($O23*IFERROR(VLOOKUP($B23,Contratos!$A:$R,10,FALSE),0),2)))</f>
        <v/>
      </c>
      <c r="Q23" s="8" t="n"/>
      <c r="R23" s="6" t="n"/>
      <c r="S23" s="13">
        <f>IF($B23="","",IF($J23=0,0,ROUND($J23-$P23-$Q23,2)))</f>
        <v/>
      </c>
      <c r="T23" s="7" t="n"/>
      <c r="U23" s="11">
        <f>IF($B23="","",IF($T23&lt;&gt;"","Repassado",IF($J23&gt;0,"Pendente","")))</f>
        <v/>
      </c>
      <c r="V23" s="6" t="n"/>
    </row>
    <row r="24">
      <c r="A24" s="12" t="n"/>
      <c r="B24" s="6" t="n"/>
      <c r="C24" s="11">
        <f>IF($B24="","",IFERROR(VLOOKUP($B24,Contratos!$A:$R,2,FALSE),""))</f>
        <v/>
      </c>
      <c r="D24" s="11">
        <f>IF($B24="","",IFERROR(VLOOKUP($B24,Contratos!$A:$R,3,FALSE),""))</f>
        <v/>
      </c>
      <c r="E24" s="7" t="n"/>
      <c r="F24" s="13">
        <f>IF($B24="","",IFERROR(VLOOKUP($B24,Contratos!$A:$R,7,FALSE),0))</f>
        <v/>
      </c>
      <c r="G24" s="8" t="n"/>
      <c r="H24" s="8" t="n"/>
      <c r="I24" s="13">
        <f>IF($B24="","",$F24+$G24+$H24)</f>
        <v/>
      </c>
      <c r="J24" s="8" t="n"/>
      <c r="K24" s="7" t="n"/>
      <c r="L24" s="6" t="n"/>
      <c r="M24" s="11">
        <f>IF($B24="","",IF(AND($J24&gt;0,$J24&gt;=$I24),"Recebido",IF($J24&gt;0,"Recebido parcial",IF(AND($E24&lt;&gt;"",TODAY()&gt;$E24),"Atrasado","Em aberto"))))</f>
        <v/>
      </c>
      <c r="N24" s="11">
        <f>IF($B24="","",IF($M24="Atrasado",TODAY()-$E24,IF(AND($K24&lt;&gt;"",$K24&gt;$E24),$K24-$E24,0)))</f>
        <v/>
      </c>
      <c r="O24" s="13">
        <f>IF($B24="","",$F24+$H24)</f>
        <v/>
      </c>
      <c r="P24" s="13">
        <f>IF($B24="","",IF($J24=0,0,ROUND($O24*IFERROR(VLOOKUP($B24,Contratos!$A:$R,10,FALSE),0),2)))</f>
        <v/>
      </c>
      <c r="Q24" s="8" t="n"/>
      <c r="R24" s="6" t="n"/>
      <c r="S24" s="13">
        <f>IF($B24="","",IF($J24=0,0,ROUND($J24-$P24-$Q24,2)))</f>
        <v/>
      </c>
      <c r="T24" s="7" t="n"/>
      <c r="U24" s="11">
        <f>IF($B24="","",IF($T24&lt;&gt;"","Repassado",IF($J24&gt;0,"Pendente","")))</f>
        <v/>
      </c>
      <c r="V24" s="6" t="n"/>
    </row>
    <row r="25">
      <c r="A25" s="12" t="n"/>
      <c r="B25" s="6" t="n"/>
      <c r="C25" s="11">
        <f>IF($B25="","",IFERROR(VLOOKUP($B25,Contratos!$A:$R,2,FALSE),""))</f>
        <v/>
      </c>
      <c r="D25" s="11">
        <f>IF($B25="","",IFERROR(VLOOKUP($B25,Contratos!$A:$R,3,FALSE),""))</f>
        <v/>
      </c>
      <c r="E25" s="7" t="n"/>
      <c r="F25" s="13">
        <f>IF($B25="","",IFERROR(VLOOKUP($B25,Contratos!$A:$R,7,FALSE),0))</f>
        <v/>
      </c>
      <c r="G25" s="8" t="n"/>
      <c r="H25" s="8" t="n"/>
      <c r="I25" s="13">
        <f>IF($B25="","",$F25+$G25+$H25)</f>
        <v/>
      </c>
      <c r="J25" s="8" t="n"/>
      <c r="K25" s="7" t="n"/>
      <c r="L25" s="6" t="n"/>
      <c r="M25" s="11">
        <f>IF($B25="","",IF(AND($J25&gt;0,$J25&gt;=$I25),"Recebido",IF($J25&gt;0,"Recebido parcial",IF(AND($E25&lt;&gt;"",TODAY()&gt;$E25),"Atrasado","Em aberto"))))</f>
        <v/>
      </c>
      <c r="N25" s="11">
        <f>IF($B25="","",IF($M25="Atrasado",TODAY()-$E25,IF(AND($K25&lt;&gt;"",$K25&gt;$E25),$K25-$E25,0)))</f>
        <v/>
      </c>
      <c r="O25" s="13">
        <f>IF($B25="","",$F25+$H25)</f>
        <v/>
      </c>
      <c r="P25" s="13">
        <f>IF($B25="","",IF($J25=0,0,ROUND($O25*IFERROR(VLOOKUP($B25,Contratos!$A:$R,10,FALSE),0),2)))</f>
        <v/>
      </c>
      <c r="Q25" s="8" t="n"/>
      <c r="R25" s="6" t="n"/>
      <c r="S25" s="13">
        <f>IF($B25="","",IF($J25=0,0,ROUND($J25-$P25-$Q25,2)))</f>
        <v/>
      </c>
      <c r="T25" s="7" t="n"/>
      <c r="U25" s="11">
        <f>IF($B25="","",IF($T25&lt;&gt;"","Repassado",IF($J25&gt;0,"Pendente","")))</f>
        <v/>
      </c>
      <c r="V25" s="6" t="n"/>
    </row>
    <row r="26">
      <c r="A26" s="12" t="n"/>
      <c r="B26" s="6" t="n"/>
      <c r="C26" s="11">
        <f>IF($B26="","",IFERROR(VLOOKUP($B26,Contratos!$A:$R,2,FALSE),""))</f>
        <v/>
      </c>
      <c r="D26" s="11">
        <f>IF($B26="","",IFERROR(VLOOKUP($B26,Contratos!$A:$R,3,FALSE),""))</f>
        <v/>
      </c>
      <c r="E26" s="7" t="n"/>
      <c r="F26" s="13">
        <f>IF($B26="","",IFERROR(VLOOKUP($B26,Contratos!$A:$R,7,FALSE),0))</f>
        <v/>
      </c>
      <c r="G26" s="8" t="n"/>
      <c r="H26" s="8" t="n"/>
      <c r="I26" s="13">
        <f>IF($B26="","",$F26+$G26+$H26)</f>
        <v/>
      </c>
      <c r="J26" s="8" t="n"/>
      <c r="K26" s="7" t="n"/>
      <c r="L26" s="6" t="n"/>
      <c r="M26" s="11">
        <f>IF($B26="","",IF(AND($J26&gt;0,$J26&gt;=$I26),"Recebido",IF($J26&gt;0,"Recebido parcial",IF(AND($E26&lt;&gt;"",TODAY()&gt;$E26),"Atrasado","Em aberto"))))</f>
        <v/>
      </c>
      <c r="N26" s="11">
        <f>IF($B26="","",IF($M26="Atrasado",TODAY()-$E26,IF(AND($K26&lt;&gt;"",$K26&gt;$E26),$K26-$E26,0)))</f>
        <v/>
      </c>
      <c r="O26" s="13">
        <f>IF($B26="","",$F26+$H26)</f>
        <v/>
      </c>
      <c r="P26" s="13">
        <f>IF($B26="","",IF($J26=0,0,ROUND($O26*IFERROR(VLOOKUP($B26,Contratos!$A:$R,10,FALSE),0),2)))</f>
        <v/>
      </c>
      <c r="Q26" s="8" t="n"/>
      <c r="R26" s="6" t="n"/>
      <c r="S26" s="13">
        <f>IF($B26="","",IF($J26=0,0,ROUND($J26-$P26-$Q26,2)))</f>
        <v/>
      </c>
      <c r="T26" s="7" t="n"/>
      <c r="U26" s="11">
        <f>IF($B26="","",IF($T26&lt;&gt;"","Repassado",IF($J26&gt;0,"Pendente","")))</f>
        <v/>
      </c>
      <c r="V26" s="6" t="n"/>
    </row>
    <row r="27">
      <c r="A27" s="12" t="n"/>
      <c r="B27" s="6" t="n"/>
      <c r="C27" s="11">
        <f>IF($B27="","",IFERROR(VLOOKUP($B27,Contratos!$A:$R,2,FALSE),""))</f>
        <v/>
      </c>
      <c r="D27" s="11">
        <f>IF($B27="","",IFERROR(VLOOKUP($B27,Contratos!$A:$R,3,FALSE),""))</f>
        <v/>
      </c>
      <c r="E27" s="7" t="n"/>
      <c r="F27" s="13">
        <f>IF($B27="","",IFERROR(VLOOKUP($B27,Contratos!$A:$R,7,FALSE),0))</f>
        <v/>
      </c>
      <c r="G27" s="8" t="n"/>
      <c r="H27" s="8" t="n"/>
      <c r="I27" s="13">
        <f>IF($B27="","",$F27+$G27+$H27)</f>
        <v/>
      </c>
      <c r="J27" s="8" t="n"/>
      <c r="K27" s="7" t="n"/>
      <c r="L27" s="6" t="n"/>
      <c r="M27" s="11">
        <f>IF($B27="","",IF(AND($J27&gt;0,$J27&gt;=$I27),"Recebido",IF($J27&gt;0,"Recebido parcial",IF(AND($E27&lt;&gt;"",TODAY()&gt;$E27),"Atrasado","Em aberto"))))</f>
        <v/>
      </c>
      <c r="N27" s="11">
        <f>IF($B27="","",IF($M27="Atrasado",TODAY()-$E27,IF(AND($K27&lt;&gt;"",$K27&gt;$E27),$K27-$E27,0)))</f>
        <v/>
      </c>
      <c r="O27" s="13">
        <f>IF($B27="","",$F27+$H27)</f>
        <v/>
      </c>
      <c r="P27" s="13">
        <f>IF($B27="","",IF($J27=0,0,ROUND($O27*IFERROR(VLOOKUP($B27,Contratos!$A:$R,10,FALSE),0),2)))</f>
        <v/>
      </c>
      <c r="Q27" s="8" t="n"/>
      <c r="R27" s="6" t="n"/>
      <c r="S27" s="13">
        <f>IF($B27="","",IF($J27=0,0,ROUND($J27-$P27-$Q27,2)))</f>
        <v/>
      </c>
      <c r="T27" s="7" t="n"/>
      <c r="U27" s="11">
        <f>IF($B27="","",IF($T27&lt;&gt;"","Repassado",IF($J27&gt;0,"Pendente","")))</f>
        <v/>
      </c>
      <c r="V27" s="6" t="n"/>
    </row>
    <row r="28">
      <c r="A28" s="12" t="n"/>
      <c r="B28" s="6" t="n"/>
      <c r="C28" s="11">
        <f>IF($B28="","",IFERROR(VLOOKUP($B28,Contratos!$A:$R,2,FALSE),""))</f>
        <v/>
      </c>
      <c r="D28" s="11">
        <f>IF($B28="","",IFERROR(VLOOKUP($B28,Contratos!$A:$R,3,FALSE),""))</f>
        <v/>
      </c>
      <c r="E28" s="7" t="n"/>
      <c r="F28" s="13">
        <f>IF($B28="","",IFERROR(VLOOKUP($B28,Contratos!$A:$R,7,FALSE),0))</f>
        <v/>
      </c>
      <c r="G28" s="8" t="n"/>
      <c r="H28" s="8" t="n"/>
      <c r="I28" s="13">
        <f>IF($B28="","",$F28+$G28+$H28)</f>
        <v/>
      </c>
      <c r="J28" s="8" t="n"/>
      <c r="K28" s="7" t="n"/>
      <c r="L28" s="6" t="n"/>
      <c r="M28" s="11">
        <f>IF($B28="","",IF(AND($J28&gt;0,$J28&gt;=$I28),"Recebido",IF($J28&gt;0,"Recebido parcial",IF(AND($E28&lt;&gt;"",TODAY()&gt;$E28),"Atrasado","Em aberto"))))</f>
        <v/>
      </c>
      <c r="N28" s="11">
        <f>IF($B28="","",IF($M28="Atrasado",TODAY()-$E28,IF(AND($K28&lt;&gt;"",$K28&gt;$E28),$K28-$E28,0)))</f>
        <v/>
      </c>
      <c r="O28" s="13">
        <f>IF($B28="","",$F28+$H28)</f>
        <v/>
      </c>
      <c r="P28" s="13">
        <f>IF($B28="","",IF($J28=0,0,ROUND($O28*IFERROR(VLOOKUP($B28,Contratos!$A:$R,10,FALSE),0),2)))</f>
        <v/>
      </c>
      <c r="Q28" s="8" t="n"/>
      <c r="R28" s="6" t="n"/>
      <c r="S28" s="13">
        <f>IF($B28="","",IF($J28=0,0,ROUND($J28-$P28-$Q28,2)))</f>
        <v/>
      </c>
      <c r="T28" s="7" t="n"/>
      <c r="U28" s="11">
        <f>IF($B28="","",IF($T28&lt;&gt;"","Repassado",IF($J28&gt;0,"Pendente","")))</f>
        <v/>
      </c>
      <c r="V28" s="6" t="n"/>
    </row>
    <row r="29">
      <c r="A29" s="12" t="n"/>
      <c r="B29" s="6" t="n"/>
      <c r="C29" s="11">
        <f>IF($B29="","",IFERROR(VLOOKUP($B29,Contratos!$A:$R,2,FALSE),""))</f>
        <v/>
      </c>
      <c r="D29" s="11">
        <f>IF($B29="","",IFERROR(VLOOKUP($B29,Contratos!$A:$R,3,FALSE),""))</f>
        <v/>
      </c>
      <c r="E29" s="7" t="n"/>
      <c r="F29" s="13">
        <f>IF($B29="","",IFERROR(VLOOKUP($B29,Contratos!$A:$R,7,FALSE),0))</f>
        <v/>
      </c>
      <c r="G29" s="8" t="n"/>
      <c r="H29" s="8" t="n"/>
      <c r="I29" s="13">
        <f>IF($B29="","",$F29+$G29+$H29)</f>
        <v/>
      </c>
      <c r="J29" s="8" t="n"/>
      <c r="K29" s="7" t="n"/>
      <c r="L29" s="6" t="n"/>
      <c r="M29" s="11">
        <f>IF($B29="","",IF(AND($J29&gt;0,$J29&gt;=$I29),"Recebido",IF($J29&gt;0,"Recebido parcial",IF(AND($E29&lt;&gt;"",TODAY()&gt;$E29),"Atrasado","Em aberto"))))</f>
        <v/>
      </c>
      <c r="N29" s="11">
        <f>IF($B29="","",IF($M29="Atrasado",TODAY()-$E29,IF(AND($K29&lt;&gt;"",$K29&gt;$E29),$K29-$E29,0)))</f>
        <v/>
      </c>
      <c r="O29" s="13">
        <f>IF($B29="","",$F29+$H29)</f>
        <v/>
      </c>
      <c r="P29" s="13">
        <f>IF($B29="","",IF($J29=0,0,ROUND($O29*IFERROR(VLOOKUP($B29,Contratos!$A:$R,10,FALSE),0),2)))</f>
        <v/>
      </c>
      <c r="Q29" s="8" t="n"/>
      <c r="R29" s="6" t="n"/>
      <c r="S29" s="13">
        <f>IF($B29="","",IF($J29=0,0,ROUND($J29-$P29-$Q29,2)))</f>
        <v/>
      </c>
      <c r="T29" s="7" t="n"/>
      <c r="U29" s="11">
        <f>IF($B29="","",IF($T29&lt;&gt;"","Repassado",IF($J29&gt;0,"Pendente","")))</f>
        <v/>
      </c>
      <c r="V29" s="6" t="n"/>
    </row>
    <row r="30">
      <c r="A30" s="12" t="n"/>
      <c r="B30" s="6" t="n"/>
      <c r="C30" s="11">
        <f>IF($B30="","",IFERROR(VLOOKUP($B30,Contratos!$A:$R,2,FALSE),""))</f>
        <v/>
      </c>
      <c r="D30" s="11">
        <f>IF($B30="","",IFERROR(VLOOKUP($B30,Contratos!$A:$R,3,FALSE),""))</f>
        <v/>
      </c>
      <c r="E30" s="7" t="n"/>
      <c r="F30" s="13">
        <f>IF($B30="","",IFERROR(VLOOKUP($B30,Contratos!$A:$R,7,FALSE),0))</f>
        <v/>
      </c>
      <c r="G30" s="8" t="n"/>
      <c r="H30" s="8" t="n"/>
      <c r="I30" s="13">
        <f>IF($B30="","",$F30+$G30+$H30)</f>
        <v/>
      </c>
      <c r="J30" s="8" t="n"/>
      <c r="K30" s="7" t="n"/>
      <c r="L30" s="6" t="n"/>
      <c r="M30" s="11">
        <f>IF($B30="","",IF(AND($J30&gt;0,$J30&gt;=$I30),"Recebido",IF($J30&gt;0,"Recebido parcial",IF(AND($E30&lt;&gt;"",TODAY()&gt;$E30),"Atrasado","Em aberto"))))</f>
        <v/>
      </c>
      <c r="N30" s="11">
        <f>IF($B30="","",IF($M30="Atrasado",TODAY()-$E30,IF(AND($K30&lt;&gt;"",$K30&gt;$E30),$K30-$E30,0)))</f>
        <v/>
      </c>
      <c r="O30" s="13">
        <f>IF($B30="","",$F30+$H30)</f>
        <v/>
      </c>
      <c r="P30" s="13">
        <f>IF($B30="","",IF($J30=0,0,ROUND($O30*IFERROR(VLOOKUP($B30,Contratos!$A:$R,10,FALSE),0),2)))</f>
        <v/>
      </c>
      <c r="Q30" s="8" t="n"/>
      <c r="R30" s="6" t="n"/>
      <c r="S30" s="13">
        <f>IF($B30="","",IF($J30=0,0,ROUND($J30-$P30-$Q30,2)))</f>
        <v/>
      </c>
      <c r="T30" s="7" t="n"/>
      <c r="U30" s="11">
        <f>IF($B30="","",IF($T30&lt;&gt;"","Repassado",IF($J30&gt;0,"Pendente","")))</f>
        <v/>
      </c>
      <c r="V30" s="6" t="n"/>
    </row>
    <row r="31">
      <c r="A31" s="12" t="n"/>
      <c r="B31" s="6" t="n"/>
      <c r="C31" s="11">
        <f>IF($B31="","",IFERROR(VLOOKUP($B31,Contratos!$A:$R,2,FALSE),""))</f>
        <v/>
      </c>
      <c r="D31" s="11">
        <f>IF($B31="","",IFERROR(VLOOKUP($B31,Contratos!$A:$R,3,FALSE),""))</f>
        <v/>
      </c>
      <c r="E31" s="7" t="n"/>
      <c r="F31" s="13">
        <f>IF($B31="","",IFERROR(VLOOKUP($B31,Contratos!$A:$R,7,FALSE),0))</f>
        <v/>
      </c>
      <c r="G31" s="8" t="n"/>
      <c r="H31" s="8" t="n"/>
      <c r="I31" s="13">
        <f>IF($B31="","",$F31+$G31+$H31)</f>
        <v/>
      </c>
      <c r="J31" s="8" t="n"/>
      <c r="K31" s="7" t="n"/>
      <c r="L31" s="6" t="n"/>
      <c r="M31" s="11">
        <f>IF($B31="","",IF(AND($J31&gt;0,$J31&gt;=$I31),"Recebido",IF($J31&gt;0,"Recebido parcial",IF(AND($E31&lt;&gt;"",TODAY()&gt;$E31),"Atrasado","Em aberto"))))</f>
        <v/>
      </c>
      <c r="N31" s="11">
        <f>IF($B31="","",IF($M31="Atrasado",TODAY()-$E31,IF(AND($K31&lt;&gt;"",$K31&gt;$E31),$K31-$E31,0)))</f>
        <v/>
      </c>
      <c r="O31" s="13">
        <f>IF($B31="","",$F31+$H31)</f>
        <v/>
      </c>
      <c r="P31" s="13">
        <f>IF($B31="","",IF($J31=0,0,ROUND($O31*IFERROR(VLOOKUP($B31,Contratos!$A:$R,10,FALSE),0),2)))</f>
        <v/>
      </c>
      <c r="Q31" s="8" t="n"/>
      <c r="R31" s="6" t="n"/>
      <c r="S31" s="13">
        <f>IF($B31="","",IF($J31=0,0,ROUND($J31-$P31-$Q31,2)))</f>
        <v/>
      </c>
      <c r="T31" s="7" t="n"/>
      <c r="U31" s="11">
        <f>IF($B31="","",IF($T31&lt;&gt;"","Repassado",IF($J31&gt;0,"Pendente","")))</f>
        <v/>
      </c>
      <c r="V31" s="6" t="n"/>
    </row>
    <row r="32">
      <c r="A32" s="12" t="n"/>
      <c r="B32" s="6" t="n"/>
      <c r="C32" s="11">
        <f>IF($B32="","",IFERROR(VLOOKUP($B32,Contratos!$A:$R,2,FALSE),""))</f>
        <v/>
      </c>
      <c r="D32" s="11">
        <f>IF($B32="","",IFERROR(VLOOKUP($B32,Contratos!$A:$R,3,FALSE),""))</f>
        <v/>
      </c>
      <c r="E32" s="7" t="n"/>
      <c r="F32" s="13">
        <f>IF($B32="","",IFERROR(VLOOKUP($B32,Contratos!$A:$R,7,FALSE),0))</f>
        <v/>
      </c>
      <c r="G32" s="8" t="n"/>
      <c r="H32" s="8" t="n"/>
      <c r="I32" s="13">
        <f>IF($B32="","",$F32+$G32+$H32)</f>
        <v/>
      </c>
      <c r="J32" s="8" t="n"/>
      <c r="K32" s="7" t="n"/>
      <c r="L32" s="6" t="n"/>
      <c r="M32" s="11">
        <f>IF($B32="","",IF(AND($J32&gt;0,$J32&gt;=$I32),"Recebido",IF($J32&gt;0,"Recebido parcial",IF(AND($E32&lt;&gt;"",TODAY()&gt;$E32),"Atrasado","Em aberto"))))</f>
        <v/>
      </c>
      <c r="N32" s="11">
        <f>IF($B32="","",IF($M32="Atrasado",TODAY()-$E32,IF(AND($K32&lt;&gt;"",$K32&gt;$E32),$K32-$E32,0)))</f>
        <v/>
      </c>
      <c r="O32" s="13">
        <f>IF($B32="","",$F32+$H32)</f>
        <v/>
      </c>
      <c r="P32" s="13">
        <f>IF($B32="","",IF($J32=0,0,ROUND($O32*IFERROR(VLOOKUP($B32,Contratos!$A:$R,10,FALSE),0),2)))</f>
        <v/>
      </c>
      <c r="Q32" s="8" t="n"/>
      <c r="R32" s="6" t="n"/>
      <c r="S32" s="13">
        <f>IF($B32="","",IF($J32=0,0,ROUND($J32-$P32-$Q32,2)))</f>
        <v/>
      </c>
      <c r="T32" s="7" t="n"/>
      <c r="U32" s="11">
        <f>IF($B32="","",IF($T32&lt;&gt;"","Repassado",IF($J32&gt;0,"Pendente","")))</f>
        <v/>
      </c>
      <c r="V32" s="6" t="n"/>
    </row>
    <row r="33">
      <c r="A33" s="12" t="n"/>
      <c r="B33" s="6" t="n"/>
      <c r="C33" s="11">
        <f>IF($B33="","",IFERROR(VLOOKUP($B33,Contratos!$A:$R,2,FALSE),""))</f>
        <v/>
      </c>
      <c r="D33" s="11">
        <f>IF($B33="","",IFERROR(VLOOKUP($B33,Contratos!$A:$R,3,FALSE),""))</f>
        <v/>
      </c>
      <c r="E33" s="7" t="n"/>
      <c r="F33" s="13">
        <f>IF($B33="","",IFERROR(VLOOKUP($B33,Contratos!$A:$R,7,FALSE),0))</f>
        <v/>
      </c>
      <c r="G33" s="8" t="n"/>
      <c r="H33" s="8" t="n"/>
      <c r="I33" s="13">
        <f>IF($B33="","",$F33+$G33+$H33)</f>
        <v/>
      </c>
      <c r="J33" s="8" t="n"/>
      <c r="K33" s="7" t="n"/>
      <c r="L33" s="6" t="n"/>
      <c r="M33" s="11">
        <f>IF($B33="","",IF(AND($J33&gt;0,$J33&gt;=$I33),"Recebido",IF($J33&gt;0,"Recebido parcial",IF(AND($E33&lt;&gt;"",TODAY()&gt;$E33),"Atrasado","Em aberto"))))</f>
        <v/>
      </c>
      <c r="N33" s="11">
        <f>IF($B33="","",IF($M33="Atrasado",TODAY()-$E33,IF(AND($K33&lt;&gt;"",$K33&gt;$E33),$K33-$E33,0)))</f>
        <v/>
      </c>
      <c r="O33" s="13">
        <f>IF($B33="","",$F33+$H33)</f>
        <v/>
      </c>
      <c r="P33" s="13">
        <f>IF($B33="","",IF($J33=0,0,ROUND($O33*IFERROR(VLOOKUP($B33,Contratos!$A:$R,10,FALSE),0),2)))</f>
        <v/>
      </c>
      <c r="Q33" s="8" t="n"/>
      <c r="R33" s="6" t="n"/>
      <c r="S33" s="13">
        <f>IF($B33="","",IF($J33=0,0,ROUND($J33-$P33-$Q33,2)))</f>
        <v/>
      </c>
      <c r="T33" s="7" t="n"/>
      <c r="U33" s="11">
        <f>IF($B33="","",IF($T33&lt;&gt;"","Repassado",IF($J33&gt;0,"Pendente","")))</f>
        <v/>
      </c>
      <c r="V33" s="6" t="n"/>
    </row>
    <row r="34">
      <c r="A34" s="12" t="n"/>
      <c r="B34" s="6" t="n"/>
      <c r="C34" s="11">
        <f>IF($B34="","",IFERROR(VLOOKUP($B34,Contratos!$A:$R,2,FALSE),""))</f>
        <v/>
      </c>
      <c r="D34" s="11">
        <f>IF($B34="","",IFERROR(VLOOKUP($B34,Contratos!$A:$R,3,FALSE),""))</f>
        <v/>
      </c>
      <c r="E34" s="7" t="n"/>
      <c r="F34" s="13">
        <f>IF($B34="","",IFERROR(VLOOKUP($B34,Contratos!$A:$R,7,FALSE),0))</f>
        <v/>
      </c>
      <c r="G34" s="8" t="n"/>
      <c r="H34" s="8" t="n"/>
      <c r="I34" s="13">
        <f>IF($B34="","",$F34+$G34+$H34)</f>
        <v/>
      </c>
      <c r="J34" s="8" t="n"/>
      <c r="K34" s="7" t="n"/>
      <c r="L34" s="6" t="n"/>
      <c r="M34" s="11">
        <f>IF($B34="","",IF(AND($J34&gt;0,$J34&gt;=$I34),"Recebido",IF($J34&gt;0,"Recebido parcial",IF(AND($E34&lt;&gt;"",TODAY()&gt;$E34),"Atrasado","Em aberto"))))</f>
        <v/>
      </c>
      <c r="N34" s="11">
        <f>IF($B34="","",IF($M34="Atrasado",TODAY()-$E34,IF(AND($K34&lt;&gt;"",$K34&gt;$E34),$K34-$E34,0)))</f>
        <v/>
      </c>
      <c r="O34" s="13">
        <f>IF($B34="","",$F34+$H34)</f>
        <v/>
      </c>
      <c r="P34" s="13">
        <f>IF($B34="","",IF($J34=0,0,ROUND($O34*IFERROR(VLOOKUP($B34,Contratos!$A:$R,10,FALSE),0),2)))</f>
        <v/>
      </c>
      <c r="Q34" s="8" t="n"/>
      <c r="R34" s="6" t="n"/>
      <c r="S34" s="13">
        <f>IF($B34="","",IF($J34=0,0,ROUND($J34-$P34-$Q34,2)))</f>
        <v/>
      </c>
      <c r="T34" s="7" t="n"/>
      <c r="U34" s="11">
        <f>IF($B34="","",IF($T34&lt;&gt;"","Repassado",IF($J34&gt;0,"Pendente","")))</f>
        <v/>
      </c>
      <c r="V34" s="6" t="n"/>
    </row>
    <row r="35">
      <c r="A35" s="12" t="n"/>
      <c r="B35" s="6" t="n"/>
      <c r="C35" s="11">
        <f>IF($B35="","",IFERROR(VLOOKUP($B35,Contratos!$A:$R,2,FALSE),""))</f>
        <v/>
      </c>
      <c r="D35" s="11">
        <f>IF($B35="","",IFERROR(VLOOKUP($B35,Contratos!$A:$R,3,FALSE),""))</f>
        <v/>
      </c>
      <c r="E35" s="7" t="n"/>
      <c r="F35" s="13">
        <f>IF($B35="","",IFERROR(VLOOKUP($B35,Contratos!$A:$R,7,FALSE),0))</f>
        <v/>
      </c>
      <c r="G35" s="8" t="n"/>
      <c r="H35" s="8" t="n"/>
      <c r="I35" s="13">
        <f>IF($B35="","",$F35+$G35+$H35)</f>
        <v/>
      </c>
      <c r="J35" s="8" t="n"/>
      <c r="K35" s="7" t="n"/>
      <c r="L35" s="6" t="n"/>
      <c r="M35" s="11">
        <f>IF($B35="","",IF(AND($J35&gt;0,$J35&gt;=$I35),"Recebido",IF($J35&gt;0,"Recebido parcial",IF(AND($E35&lt;&gt;"",TODAY()&gt;$E35),"Atrasado","Em aberto"))))</f>
        <v/>
      </c>
      <c r="N35" s="11">
        <f>IF($B35="","",IF($M35="Atrasado",TODAY()-$E35,IF(AND($K35&lt;&gt;"",$K35&gt;$E35),$K35-$E35,0)))</f>
        <v/>
      </c>
      <c r="O35" s="13">
        <f>IF($B35="","",$F35+$H35)</f>
        <v/>
      </c>
      <c r="P35" s="13">
        <f>IF($B35="","",IF($J35=0,0,ROUND($O35*IFERROR(VLOOKUP($B35,Contratos!$A:$R,10,FALSE),0),2)))</f>
        <v/>
      </c>
      <c r="Q35" s="8" t="n"/>
      <c r="R35" s="6" t="n"/>
      <c r="S35" s="13">
        <f>IF($B35="","",IF($J35=0,0,ROUND($J35-$P35-$Q35,2)))</f>
        <v/>
      </c>
      <c r="T35" s="7" t="n"/>
      <c r="U35" s="11">
        <f>IF($B35="","",IF($T35&lt;&gt;"","Repassado",IF($J35&gt;0,"Pendente","")))</f>
        <v/>
      </c>
      <c r="V35" s="6" t="n"/>
    </row>
    <row r="36">
      <c r="A36" s="12" t="n"/>
      <c r="B36" s="6" t="n"/>
      <c r="C36" s="11">
        <f>IF($B36="","",IFERROR(VLOOKUP($B36,Contratos!$A:$R,2,FALSE),""))</f>
        <v/>
      </c>
      <c r="D36" s="11">
        <f>IF($B36="","",IFERROR(VLOOKUP($B36,Contratos!$A:$R,3,FALSE),""))</f>
        <v/>
      </c>
      <c r="E36" s="7" t="n"/>
      <c r="F36" s="13">
        <f>IF($B36="","",IFERROR(VLOOKUP($B36,Contratos!$A:$R,7,FALSE),0))</f>
        <v/>
      </c>
      <c r="G36" s="8" t="n"/>
      <c r="H36" s="8" t="n"/>
      <c r="I36" s="13">
        <f>IF($B36="","",$F36+$G36+$H36)</f>
        <v/>
      </c>
      <c r="J36" s="8" t="n"/>
      <c r="K36" s="7" t="n"/>
      <c r="L36" s="6" t="n"/>
      <c r="M36" s="11">
        <f>IF($B36="","",IF(AND($J36&gt;0,$J36&gt;=$I36),"Recebido",IF($J36&gt;0,"Recebido parcial",IF(AND($E36&lt;&gt;"",TODAY()&gt;$E36),"Atrasado","Em aberto"))))</f>
        <v/>
      </c>
      <c r="N36" s="11">
        <f>IF($B36="","",IF($M36="Atrasado",TODAY()-$E36,IF(AND($K36&lt;&gt;"",$K36&gt;$E36),$K36-$E36,0)))</f>
        <v/>
      </c>
      <c r="O36" s="13">
        <f>IF($B36="","",$F36+$H36)</f>
        <v/>
      </c>
      <c r="P36" s="13">
        <f>IF($B36="","",IF($J36=0,0,ROUND($O36*IFERROR(VLOOKUP($B36,Contratos!$A:$R,10,FALSE),0),2)))</f>
        <v/>
      </c>
      <c r="Q36" s="8" t="n"/>
      <c r="R36" s="6" t="n"/>
      <c r="S36" s="13">
        <f>IF($B36="","",IF($J36=0,0,ROUND($J36-$P36-$Q36,2)))</f>
        <v/>
      </c>
      <c r="T36" s="7" t="n"/>
      <c r="U36" s="11">
        <f>IF($B36="","",IF($T36&lt;&gt;"","Repassado",IF($J36&gt;0,"Pendente","")))</f>
        <v/>
      </c>
      <c r="V36" s="6" t="n"/>
    </row>
    <row r="37">
      <c r="A37" s="12" t="n"/>
      <c r="B37" s="6" t="n"/>
      <c r="C37" s="11">
        <f>IF($B37="","",IFERROR(VLOOKUP($B37,Contratos!$A:$R,2,FALSE),""))</f>
        <v/>
      </c>
      <c r="D37" s="11">
        <f>IF($B37="","",IFERROR(VLOOKUP($B37,Contratos!$A:$R,3,FALSE),""))</f>
        <v/>
      </c>
      <c r="E37" s="7" t="n"/>
      <c r="F37" s="13">
        <f>IF($B37="","",IFERROR(VLOOKUP($B37,Contratos!$A:$R,7,FALSE),0))</f>
        <v/>
      </c>
      <c r="G37" s="8" t="n"/>
      <c r="H37" s="8" t="n"/>
      <c r="I37" s="13">
        <f>IF($B37="","",$F37+$G37+$H37)</f>
        <v/>
      </c>
      <c r="J37" s="8" t="n"/>
      <c r="K37" s="7" t="n"/>
      <c r="L37" s="6" t="n"/>
      <c r="M37" s="11">
        <f>IF($B37="","",IF(AND($J37&gt;0,$J37&gt;=$I37),"Recebido",IF($J37&gt;0,"Recebido parcial",IF(AND($E37&lt;&gt;"",TODAY()&gt;$E37),"Atrasado","Em aberto"))))</f>
        <v/>
      </c>
      <c r="N37" s="11">
        <f>IF($B37="","",IF($M37="Atrasado",TODAY()-$E37,IF(AND($K37&lt;&gt;"",$K37&gt;$E37),$K37-$E37,0)))</f>
        <v/>
      </c>
      <c r="O37" s="13">
        <f>IF($B37="","",$F37+$H37)</f>
        <v/>
      </c>
      <c r="P37" s="13">
        <f>IF($B37="","",IF($J37=0,0,ROUND($O37*IFERROR(VLOOKUP($B37,Contratos!$A:$R,10,FALSE),0),2)))</f>
        <v/>
      </c>
      <c r="Q37" s="8" t="n"/>
      <c r="R37" s="6" t="n"/>
      <c r="S37" s="13">
        <f>IF($B37="","",IF($J37=0,0,ROUND($J37-$P37-$Q37,2)))</f>
        <v/>
      </c>
      <c r="T37" s="7" t="n"/>
      <c r="U37" s="11">
        <f>IF($B37="","",IF($T37&lt;&gt;"","Repassado",IF($J37&gt;0,"Pendente","")))</f>
        <v/>
      </c>
      <c r="V37" s="6" t="n"/>
    </row>
    <row r="38">
      <c r="A38" s="12" t="n"/>
      <c r="B38" s="6" t="n"/>
      <c r="C38" s="11">
        <f>IF($B38="","",IFERROR(VLOOKUP($B38,Contratos!$A:$R,2,FALSE),""))</f>
        <v/>
      </c>
      <c r="D38" s="11">
        <f>IF($B38="","",IFERROR(VLOOKUP($B38,Contratos!$A:$R,3,FALSE),""))</f>
        <v/>
      </c>
      <c r="E38" s="7" t="n"/>
      <c r="F38" s="13">
        <f>IF($B38="","",IFERROR(VLOOKUP($B38,Contratos!$A:$R,7,FALSE),0))</f>
        <v/>
      </c>
      <c r="G38" s="8" t="n"/>
      <c r="H38" s="8" t="n"/>
      <c r="I38" s="13">
        <f>IF($B38="","",$F38+$G38+$H38)</f>
        <v/>
      </c>
      <c r="J38" s="8" t="n"/>
      <c r="K38" s="7" t="n"/>
      <c r="L38" s="6" t="n"/>
      <c r="M38" s="11">
        <f>IF($B38="","",IF(AND($J38&gt;0,$J38&gt;=$I38),"Recebido",IF($J38&gt;0,"Recebido parcial",IF(AND($E38&lt;&gt;"",TODAY()&gt;$E38),"Atrasado","Em aberto"))))</f>
        <v/>
      </c>
      <c r="N38" s="11">
        <f>IF($B38="","",IF($M38="Atrasado",TODAY()-$E38,IF(AND($K38&lt;&gt;"",$K38&gt;$E38),$K38-$E38,0)))</f>
        <v/>
      </c>
      <c r="O38" s="13">
        <f>IF($B38="","",$F38+$H38)</f>
        <v/>
      </c>
      <c r="P38" s="13">
        <f>IF($B38="","",IF($J38=0,0,ROUND($O38*IFERROR(VLOOKUP($B38,Contratos!$A:$R,10,FALSE),0),2)))</f>
        <v/>
      </c>
      <c r="Q38" s="8" t="n"/>
      <c r="R38" s="6" t="n"/>
      <c r="S38" s="13">
        <f>IF($B38="","",IF($J38=0,0,ROUND($J38-$P38-$Q38,2)))</f>
        <v/>
      </c>
      <c r="T38" s="7" t="n"/>
      <c r="U38" s="11">
        <f>IF($B38="","",IF($T38&lt;&gt;"","Repassado",IF($J38&gt;0,"Pendente","")))</f>
        <v/>
      </c>
      <c r="V38" s="6" t="n"/>
    </row>
    <row r="39">
      <c r="A39" s="12" t="n"/>
      <c r="B39" s="6" t="n"/>
      <c r="C39" s="11">
        <f>IF($B39="","",IFERROR(VLOOKUP($B39,Contratos!$A:$R,2,FALSE),""))</f>
        <v/>
      </c>
      <c r="D39" s="11">
        <f>IF($B39="","",IFERROR(VLOOKUP($B39,Contratos!$A:$R,3,FALSE),""))</f>
        <v/>
      </c>
      <c r="E39" s="7" t="n"/>
      <c r="F39" s="13">
        <f>IF($B39="","",IFERROR(VLOOKUP($B39,Contratos!$A:$R,7,FALSE),0))</f>
        <v/>
      </c>
      <c r="G39" s="8" t="n"/>
      <c r="H39" s="8" t="n"/>
      <c r="I39" s="13">
        <f>IF($B39="","",$F39+$G39+$H39)</f>
        <v/>
      </c>
      <c r="J39" s="8" t="n"/>
      <c r="K39" s="7" t="n"/>
      <c r="L39" s="6" t="n"/>
      <c r="M39" s="11">
        <f>IF($B39="","",IF(AND($J39&gt;0,$J39&gt;=$I39),"Recebido",IF($J39&gt;0,"Recebido parcial",IF(AND($E39&lt;&gt;"",TODAY()&gt;$E39),"Atrasado","Em aberto"))))</f>
        <v/>
      </c>
      <c r="N39" s="11">
        <f>IF($B39="","",IF($M39="Atrasado",TODAY()-$E39,IF(AND($K39&lt;&gt;"",$K39&gt;$E39),$K39-$E39,0)))</f>
        <v/>
      </c>
      <c r="O39" s="13">
        <f>IF($B39="","",$F39+$H39)</f>
        <v/>
      </c>
      <c r="P39" s="13">
        <f>IF($B39="","",IF($J39=0,0,ROUND($O39*IFERROR(VLOOKUP($B39,Contratos!$A:$R,10,FALSE),0),2)))</f>
        <v/>
      </c>
      <c r="Q39" s="8" t="n"/>
      <c r="R39" s="6" t="n"/>
      <c r="S39" s="13">
        <f>IF($B39="","",IF($J39=0,0,ROUND($J39-$P39-$Q39,2)))</f>
        <v/>
      </c>
      <c r="T39" s="7" t="n"/>
      <c r="U39" s="11">
        <f>IF($B39="","",IF($T39&lt;&gt;"","Repassado",IF($J39&gt;0,"Pendente","")))</f>
        <v/>
      </c>
      <c r="V39" s="6" t="n"/>
    </row>
    <row r="40">
      <c r="A40" s="12" t="n"/>
      <c r="B40" s="6" t="n"/>
      <c r="C40" s="11">
        <f>IF($B40="","",IFERROR(VLOOKUP($B40,Contratos!$A:$R,2,FALSE),""))</f>
        <v/>
      </c>
      <c r="D40" s="11">
        <f>IF($B40="","",IFERROR(VLOOKUP($B40,Contratos!$A:$R,3,FALSE),""))</f>
        <v/>
      </c>
      <c r="E40" s="7" t="n"/>
      <c r="F40" s="13">
        <f>IF($B40="","",IFERROR(VLOOKUP($B40,Contratos!$A:$R,7,FALSE),0))</f>
        <v/>
      </c>
      <c r="G40" s="8" t="n"/>
      <c r="H40" s="8" t="n"/>
      <c r="I40" s="13">
        <f>IF($B40="","",$F40+$G40+$H40)</f>
        <v/>
      </c>
      <c r="J40" s="8" t="n"/>
      <c r="K40" s="7" t="n"/>
      <c r="L40" s="6" t="n"/>
      <c r="M40" s="11">
        <f>IF($B40="","",IF(AND($J40&gt;0,$J40&gt;=$I40),"Recebido",IF($J40&gt;0,"Recebido parcial",IF(AND($E40&lt;&gt;"",TODAY()&gt;$E40),"Atrasado","Em aberto"))))</f>
        <v/>
      </c>
      <c r="N40" s="11">
        <f>IF($B40="","",IF($M40="Atrasado",TODAY()-$E40,IF(AND($K40&lt;&gt;"",$K40&gt;$E40),$K40-$E40,0)))</f>
        <v/>
      </c>
      <c r="O40" s="13">
        <f>IF($B40="","",$F40+$H40)</f>
        <v/>
      </c>
      <c r="P40" s="13">
        <f>IF($B40="","",IF($J40=0,0,ROUND($O40*IFERROR(VLOOKUP($B40,Contratos!$A:$R,10,FALSE),0),2)))</f>
        <v/>
      </c>
      <c r="Q40" s="8" t="n"/>
      <c r="R40" s="6" t="n"/>
      <c r="S40" s="13">
        <f>IF($B40="","",IF($J40=0,0,ROUND($J40-$P40-$Q40,2)))</f>
        <v/>
      </c>
      <c r="T40" s="7" t="n"/>
      <c r="U40" s="11">
        <f>IF($B40="","",IF($T40&lt;&gt;"","Repassado",IF($J40&gt;0,"Pendente","")))</f>
        <v/>
      </c>
      <c r="V40" s="6" t="n"/>
    </row>
    <row r="41">
      <c r="A41" s="12" t="n"/>
      <c r="B41" s="6" t="n"/>
      <c r="C41" s="11">
        <f>IF($B41="","",IFERROR(VLOOKUP($B41,Contratos!$A:$R,2,FALSE),""))</f>
        <v/>
      </c>
      <c r="D41" s="11">
        <f>IF($B41="","",IFERROR(VLOOKUP($B41,Contratos!$A:$R,3,FALSE),""))</f>
        <v/>
      </c>
      <c r="E41" s="7" t="n"/>
      <c r="F41" s="13">
        <f>IF($B41="","",IFERROR(VLOOKUP($B41,Contratos!$A:$R,7,FALSE),0))</f>
        <v/>
      </c>
      <c r="G41" s="8" t="n"/>
      <c r="H41" s="8" t="n"/>
      <c r="I41" s="13">
        <f>IF($B41="","",$F41+$G41+$H41)</f>
        <v/>
      </c>
      <c r="J41" s="8" t="n"/>
      <c r="K41" s="7" t="n"/>
      <c r="L41" s="6" t="n"/>
      <c r="M41" s="11">
        <f>IF($B41="","",IF(AND($J41&gt;0,$J41&gt;=$I41),"Recebido",IF($J41&gt;0,"Recebido parcial",IF(AND($E41&lt;&gt;"",TODAY()&gt;$E41),"Atrasado","Em aberto"))))</f>
        <v/>
      </c>
      <c r="N41" s="11">
        <f>IF($B41="","",IF($M41="Atrasado",TODAY()-$E41,IF(AND($K41&lt;&gt;"",$K41&gt;$E41),$K41-$E41,0)))</f>
        <v/>
      </c>
      <c r="O41" s="13">
        <f>IF($B41="","",$F41+$H41)</f>
        <v/>
      </c>
      <c r="P41" s="13">
        <f>IF($B41="","",IF($J41=0,0,ROUND($O41*IFERROR(VLOOKUP($B41,Contratos!$A:$R,10,FALSE),0),2)))</f>
        <v/>
      </c>
      <c r="Q41" s="8" t="n"/>
      <c r="R41" s="6" t="n"/>
      <c r="S41" s="13">
        <f>IF($B41="","",IF($J41=0,0,ROUND($J41-$P41-$Q41,2)))</f>
        <v/>
      </c>
      <c r="T41" s="7" t="n"/>
      <c r="U41" s="11">
        <f>IF($B41="","",IF($T41&lt;&gt;"","Repassado",IF($J41&gt;0,"Pendente","")))</f>
        <v/>
      </c>
      <c r="V41" s="6" t="n"/>
    </row>
    <row r="42">
      <c r="A42" s="12" t="n"/>
      <c r="B42" s="6" t="n"/>
      <c r="C42" s="11">
        <f>IF($B42="","",IFERROR(VLOOKUP($B42,Contratos!$A:$R,2,FALSE),""))</f>
        <v/>
      </c>
      <c r="D42" s="11">
        <f>IF($B42="","",IFERROR(VLOOKUP($B42,Contratos!$A:$R,3,FALSE),""))</f>
        <v/>
      </c>
      <c r="E42" s="7" t="n"/>
      <c r="F42" s="13">
        <f>IF($B42="","",IFERROR(VLOOKUP($B42,Contratos!$A:$R,7,FALSE),0))</f>
        <v/>
      </c>
      <c r="G42" s="8" t="n"/>
      <c r="H42" s="8" t="n"/>
      <c r="I42" s="13">
        <f>IF($B42="","",$F42+$G42+$H42)</f>
        <v/>
      </c>
      <c r="J42" s="8" t="n"/>
      <c r="K42" s="7" t="n"/>
      <c r="L42" s="6" t="n"/>
      <c r="M42" s="11">
        <f>IF($B42="","",IF(AND($J42&gt;0,$J42&gt;=$I42),"Recebido",IF($J42&gt;0,"Recebido parcial",IF(AND($E42&lt;&gt;"",TODAY()&gt;$E42),"Atrasado","Em aberto"))))</f>
        <v/>
      </c>
      <c r="N42" s="11">
        <f>IF($B42="","",IF($M42="Atrasado",TODAY()-$E42,IF(AND($K42&lt;&gt;"",$K42&gt;$E42),$K42-$E42,0)))</f>
        <v/>
      </c>
      <c r="O42" s="13">
        <f>IF($B42="","",$F42+$H42)</f>
        <v/>
      </c>
      <c r="P42" s="13">
        <f>IF($B42="","",IF($J42=0,0,ROUND($O42*IFERROR(VLOOKUP($B42,Contratos!$A:$R,10,FALSE),0),2)))</f>
        <v/>
      </c>
      <c r="Q42" s="8" t="n"/>
      <c r="R42" s="6" t="n"/>
      <c r="S42" s="13">
        <f>IF($B42="","",IF($J42=0,0,ROUND($J42-$P42-$Q42,2)))</f>
        <v/>
      </c>
      <c r="T42" s="7" t="n"/>
      <c r="U42" s="11">
        <f>IF($B42="","",IF($T42&lt;&gt;"","Repassado",IF($J42&gt;0,"Pendente","")))</f>
        <v/>
      </c>
      <c r="V42" s="6" t="n"/>
    </row>
    <row r="43">
      <c r="A43" s="12" t="n"/>
      <c r="B43" s="6" t="n"/>
      <c r="C43" s="11">
        <f>IF($B43="","",IFERROR(VLOOKUP($B43,Contratos!$A:$R,2,FALSE),""))</f>
        <v/>
      </c>
      <c r="D43" s="11">
        <f>IF($B43="","",IFERROR(VLOOKUP($B43,Contratos!$A:$R,3,FALSE),""))</f>
        <v/>
      </c>
      <c r="E43" s="7" t="n"/>
      <c r="F43" s="13">
        <f>IF($B43="","",IFERROR(VLOOKUP($B43,Contratos!$A:$R,7,FALSE),0))</f>
        <v/>
      </c>
      <c r="G43" s="8" t="n"/>
      <c r="H43" s="8" t="n"/>
      <c r="I43" s="13">
        <f>IF($B43="","",$F43+$G43+$H43)</f>
        <v/>
      </c>
      <c r="J43" s="8" t="n"/>
      <c r="K43" s="7" t="n"/>
      <c r="L43" s="6" t="n"/>
      <c r="M43" s="11">
        <f>IF($B43="","",IF(AND($J43&gt;0,$J43&gt;=$I43),"Recebido",IF($J43&gt;0,"Recebido parcial",IF(AND($E43&lt;&gt;"",TODAY()&gt;$E43),"Atrasado","Em aberto"))))</f>
        <v/>
      </c>
      <c r="N43" s="11">
        <f>IF($B43="","",IF($M43="Atrasado",TODAY()-$E43,IF(AND($K43&lt;&gt;"",$K43&gt;$E43),$K43-$E43,0)))</f>
        <v/>
      </c>
      <c r="O43" s="13">
        <f>IF($B43="","",$F43+$H43)</f>
        <v/>
      </c>
      <c r="P43" s="13">
        <f>IF($B43="","",IF($J43=0,0,ROUND($O43*IFERROR(VLOOKUP($B43,Contratos!$A:$R,10,FALSE),0),2)))</f>
        <v/>
      </c>
      <c r="Q43" s="8" t="n"/>
      <c r="R43" s="6" t="n"/>
      <c r="S43" s="13">
        <f>IF($B43="","",IF($J43=0,0,ROUND($J43-$P43-$Q43,2)))</f>
        <v/>
      </c>
      <c r="T43" s="7" t="n"/>
      <c r="U43" s="11">
        <f>IF($B43="","",IF($T43&lt;&gt;"","Repassado",IF($J43&gt;0,"Pendente","")))</f>
        <v/>
      </c>
      <c r="V43" s="6" t="n"/>
    </row>
    <row r="44">
      <c r="A44" s="12" t="n"/>
      <c r="B44" s="6" t="n"/>
      <c r="C44" s="11">
        <f>IF($B44="","",IFERROR(VLOOKUP($B44,Contratos!$A:$R,2,FALSE),""))</f>
        <v/>
      </c>
      <c r="D44" s="11">
        <f>IF($B44="","",IFERROR(VLOOKUP($B44,Contratos!$A:$R,3,FALSE),""))</f>
        <v/>
      </c>
      <c r="E44" s="7" t="n"/>
      <c r="F44" s="13">
        <f>IF($B44="","",IFERROR(VLOOKUP($B44,Contratos!$A:$R,7,FALSE),0))</f>
        <v/>
      </c>
      <c r="G44" s="8" t="n"/>
      <c r="H44" s="8" t="n"/>
      <c r="I44" s="13">
        <f>IF($B44="","",$F44+$G44+$H44)</f>
        <v/>
      </c>
      <c r="J44" s="8" t="n"/>
      <c r="K44" s="7" t="n"/>
      <c r="L44" s="6" t="n"/>
      <c r="M44" s="11">
        <f>IF($B44="","",IF(AND($J44&gt;0,$J44&gt;=$I44),"Recebido",IF($J44&gt;0,"Recebido parcial",IF(AND($E44&lt;&gt;"",TODAY()&gt;$E44),"Atrasado","Em aberto"))))</f>
        <v/>
      </c>
      <c r="N44" s="11">
        <f>IF($B44="","",IF($M44="Atrasado",TODAY()-$E44,IF(AND($K44&lt;&gt;"",$K44&gt;$E44),$K44-$E44,0)))</f>
        <v/>
      </c>
      <c r="O44" s="13">
        <f>IF($B44="","",$F44+$H44)</f>
        <v/>
      </c>
      <c r="P44" s="13">
        <f>IF($B44="","",IF($J44=0,0,ROUND($O44*IFERROR(VLOOKUP($B44,Contratos!$A:$R,10,FALSE),0),2)))</f>
        <v/>
      </c>
      <c r="Q44" s="8" t="n"/>
      <c r="R44" s="6" t="n"/>
      <c r="S44" s="13">
        <f>IF($B44="","",IF($J44=0,0,ROUND($J44-$P44-$Q44,2)))</f>
        <v/>
      </c>
      <c r="T44" s="7" t="n"/>
      <c r="U44" s="11">
        <f>IF($B44="","",IF($T44&lt;&gt;"","Repassado",IF($J44&gt;0,"Pendente","")))</f>
        <v/>
      </c>
      <c r="V44" s="6" t="n"/>
    </row>
    <row r="45">
      <c r="A45" s="12" t="n"/>
      <c r="B45" s="6" t="n"/>
      <c r="C45" s="11">
        <f>IF($B45="","",IFERROR(VLOOKUP($B45,Contratos!$A:$R,2,FALSE),""))</f>
        <v/>
      </c>
      <c r="D45" s="11">
        <f>IF($B45="","",IFERROR(VLOOKUP($B45,Contratos!$A:$R,3,FALSE),""))</f>
        <v/>
      </c>
      <c r="E45" s="7" t="n"/>
      <c r="F45" s="13">
        <f>IF($B45="","",IFERROR(VLOOKUP($B45,Contratos!$A:$R,7,FALSE),0))</f>
        <v/>
      </c>
      <c r="G45" s="8" t="n"/>
      <c r="H45" s="8" t="n"/>
      <c r="I45" s="13">
        <f>IF($B45="","",$F45+$G45+$H45)</f>
        <v/>
      </c>
      <c r="J45" s="8" t="n"/>
      <c r="K45" s="7" t="n"/>
      <c r="L45" s="6" t="n"/>
      <c r="M45" s="11">
        <f>IF($B45="","",IF(AND($J45&gt;0,$J45&gt;=$I45),"Recebido",IF($J45&gt;0,"Recebido parcial",IF(AND($E45&lt;&gt;"",TODAY()&gt;$E45),"Atrasado","Em aberto"))))</f>
        <v/>
      </c>
      <c r="N45" s="11">
        <f>IF($B45="","",IF($M45="Atrasado",TODAY()-$E45,IF(AND($K45&lt;&gt;"",$K45&gt;$E45),$K45-$E45,0)))</f>
        <v/>
      </c>
      <c r="O45" s="13">
        <f>IF($B45="","",$F45+$H45)</f>
        <v/>
      </c>
      <c r="P45" s="13">
        <f>IF($B45="","",IF($J45=0,0,ROUND($O45*IFERROR(VLOOKUP($B45,Contratos!$A:$R,10,FALSE),0),2)))</f>
        <v/>
      </c>
      <c r="Q45" s="8" t="n"/>
      <c r="R45" s="6" t="n"/>
      <c r="S45" s="13">
        <f>IF($B45="","",IF($J45=0,0,ROUND($J45-$P45-$Q45,2)))</f>
        <v/>
      </c>
      <c r="T45" s="7" t="n"/>
      <c r="U45" s="11">
        <f>IF($B45="","",IF($T45&lt;&gt;"","Repassado",IF($J45&gt;0,"Pendente","")))</f>
        <v/>
      </c>
      <c r="V45" s="6" t="n"/>
    </row>
    <row r="46">
      <c r="A46" s="12" t="n"/>
      <c r="B46" s="6" t="n"/>
      <c r="C46" s="11">
        <f>IF($B46="","",IFERROR(VLOOKUP($B46,Contratos!$A:$R,2,FALSE),""))</f>
        <v/>
      </c>
      <c r="D46" s="11">
        <f>IF($B46="","",IFERROR(VLOOKUP($B46,Contratos!$A:$R,3,FALSE),""))</f>
        <v/>
      </c>
      <c r="E46" s="7" t="n"/>
      <c r="F46" s="13">
        <f>IF($B46="","",IFERROR(VLOOKUP($B46,Contratos!$A:$R,7,FALSE),0))</f>
        <v/>
      </c>
      <c r="G46" s="8" t="n"/>
      <c r="H46" s="8" t="n"/>
      <c r="I46" s="13">
        <f>IF($B46="","",$F46+$G46+$H46)</f>
        <v/>
      </c>
      <c r="J46" s="8" t="n"/>
      <c r="K46" s="7" t="n"/>
      <c r="L46" s="6" t="n"/>
      <c r="M46" s="11">
        <f>IF($B46="","",IF(AND($J46&gt;0,$J46&gt;=$I46),"Recebido",IF($J46&gt;0,"Recebido parcial",IF(AND($E46&lt;&gt;"",TODAY()&gt;$E46),"Atrasado","Em aberto"))))</f>
        <v/>
      </c>
      <c r="N46" s="11">
        <f>IF($B46="","",IF($M46="Atrasado",TODAY()-$E46,IF(AND($K46&lt;&gt;"",$K46&gt;$E46),$K46-$E46,0)))</f>
        <v/>
      </c>
      <c r="O46" s="13">
        <f>IF($B46="","",$F46+$H46)</f>
        <v/>
      </c>
      <c r="P46" s="13">
        <f>IF($B46="","",IF($J46=0,0,ROUND($O46*IFERROR(VLOOKUP($B46,Contratos!$A:$R,10,FALSE),0),2)))</f>
        <v/>
      </c>
      <c r="Q46" s="8" t="n"/>
      <c r="R46" s="6" t="n"/>
      <c r="S46" s="13">
        <f>IF($B46="","",IF($J46=0,0,ROUND($J46-$P46-$Q46,2)))</f>
        <v/>
      </c>
      <c r="T46" s="7" t="n"/>
      <c r="U46" s="11">
        <f>IF($B46="","",IF($T46&lt;&gt;"","Repassado",IF($J46&gt;0,"Pendente","")))</f>
        <v/>
      </c>
      <c r="V46" s="6" t="n"/>
    </row>
    <row r="47">
      <c r="A47" s="12" t="n"/>
      <c r="B47" s="6" t="n"/>
      <c r="C47" s="11">
        <f>IF($B47="","",IFERROR(VLOOKUP($B47,Contratos!$A:$R,2,FALSE),""))</f>
        <v/>
      </c>
      <c r="D47" s="11">
        <f>IF($B47="","",IFERROR(VLOOKUP($B47,Contratos!$A:$R,3,FALSE),""))</f>
        <v/>
      </c>
      <c r="E47" s="7" t="n"/>
      <c r="F47" s="13">
        <f>IF($B47="","",IFERROR(VLOOKUP($B47,Contratos!$A:$R,7,FALSE),0))</f>
        <v/>
      </c>
      <c r="G47" s="8" t="n"/>
      <c r="H47" s="8" t="n"/>
      <c r="I47" s="13">
        <f>IF($B47="","",$F47+$G47+$H47)</f>
        <v/>
      </c>
      <c r="J47" s="8" t="n"/>
      <c r="K47" s="7" t="n"/>
      <c r="L47" s="6" t="n"/>
      <c r="M47" s="11">
        <f>IF($B47="","",IF(AND($J47&gt;0,$J47&gt;=$I47),"Recebido",IF($J47&gt;0,"Recebido parcial",IF(AND($E47&lt;&gt;"",TODAY()&gt;$E47),"Atrasado","Em aberto"))))</f>
        <v/>
      </c>
      <c r="N47" s="11">
        <f>IF($B47="","",IF($M47="Atrasado",TODAY()-$E47,IF(AND($K47&lt;&gt;"",$K47&gt;$E47),$K47-$E47,0)))</f>
        <v/>
      </c>
      <c r="O47" s="13">
        <f>IF($B47="","",$F47+$H47)</f>
        <v/>
      </c>
      <c r="P47" s="13">
        <f>IF($B47="","",IF($J47=0,0,ROUND($O47*IFERROR(VLOOKUP($B47,Contratos!$A:$R,10,FALSE),0),2)))</f>
        <v/>
      </c>
      <c r="Q47" s="8" t="n"/>
      <c r="R47" s="6" t="n"/>
      <c r="S47" s="13">
        <f>IF($B47="","",IF($J47=0,0,ROUND($J47-$P47-$Q47,2)))</f>
        <v/>
      </c>
      <c r="T47" s="7" t="n"/>
      <c r="U47" s="11">
        <f>IF($B47="","",IF($T47&lt;&gt;"","Repassado",IF($J47&gt;0,"Pendente","")))</f>
        <v/>
      </c>
      <c r="V47" s="6" t="n"/>
    </row>
    <row r="48">
      <c r="A48" s="12" t="n"/>
      <c r="B48" s="6" t="n"/>
      <c r="C48" s="11">
        <f>IF($B48="","",IFERROR(VLOOKUP($B48,Contratos!$A:$R,2,FALSE),""))</f>
        <v/>
      </c>
      <c r="D48" s="11">
        <f>IF($B48="","",IFERROR(VLOOKUP($B48,Contratos!$A:$R,3,FALSE),""))</f>
        <v/>
      </c>
      <c r="E48" s="7" t="n"/>
      <c r="F48" s="13">
        <f>IF($B48="","",IFERROR(VLOOKUP($B48,Contratos!$A:$R,7,FALSE),0))</f>
        <v/>
      </c>
      <c r="G48" s="8" t="n"/>
      <c r="H48" s="8" t="n"/>
      <c r="I48" s="13">
        <f>IF($B48="","",$F48+$G48+$H48)</f>
        <v/>
      </c>
      <c r="J48" s="8" t="n"/>
      <c r="K48" s="7" t="n"/>
      <c r="L48" s="6" t="n"/>
      <c r="M48" s="11">
        <f>IF($B48="","",IF(AND($J48&gt;0,$J48&gt;=$I48),"Recebido",IF($J48&gt;0,"Recebido parcial",IF(AND($E48&lt;&gt;"",TODAY()&gt;$E48),"Atrasado","Em aberto"))))</f>
        <v/>
      </c>
      <c r="N48" s="11">
        <f>IF($B48="","",IF($M48="Atrasado",TODAY()-$E48,IF(AND($K48&lt;&gt;"",$K48&gt;$E48),$K48-$E48,0)))</f>
        <v/>
      </c>
      <c r="O48" s="13">
        <f>IF($B48="","",$F48+$H48)</f>
        <v/>
      </c>
      <c r="P48" s="13">
        <f>IF($B48="","",IF($J48=0,0,ROUND($O48*IFERROR(VLOOKUP($B48,Contratos!$A:$R,10,FALSE),0),2)))</f>
        <v/>
      </c>
      <c r="Q48" s="8" t="n"/>
      <c r="R48" s="6" t="n"/>
      <c r="S48" s="13">
        <f>IF($B48="","",IF($J48=0,0,ROUND($J48-$P48-$Q48,2)))</f>
        <v/>
      </c>
      <c r="T48" s="7" t="n"/>
      <c r="U48" s="11">
        <f>IF($B48="","",IF($T48&lt;&gt;"","Repassado",IF($J48&gt;0,"Pendente","")))</f>
        <v/>
      </c>
      <c r="V48" s="6" t="n"/>
    </row>
    <row r="49">
      <c r="A49" s="12" t="n"/>
      <c r="B49" s="6" t="n"/>
      <c r="C49" s="11">
        <f>IF($B49="","",IFERROR(VLOOKUP($B49,Contratos!$A:$R,2,FALSE),""))</f>
        <v/>
      </c>
      <c r="D49" s="11">
        <f>IF($B49="","",IFERROR(VLOOKUP($B49,Contratos!$A:$R,3,FALSE),""))</f>
        <v/>
      </c>
      <c r="E49" s="7" t="n"/>
      <c r="F49" s="13">
        <f>IF($B49="","",IFERROR(VLOOKUP($B49,Contratos!$A:$R,7,FALSE),0))</f>
        <v/>
      </c>
      <c r="G49" s="8" t="n"/>
      <c r="H49" s="8" t="n"/>
      <c r="I49" s="13">
        <f>IF($B49="","",$F49+$G49+$H49)</f>
        <v/>
      </c>
      <c r="J49" s="8" t="n"/>
      <c r="K49" s="7" t="n"/>
      <c r="L49" s="6" t="n"/>
      <c r="M49" s="11">
        <f>IF($B49="","",IF(AND($J49&gt;0,$J49&gt;=$I49),"Recebido",IF($J49&gt;0,"Recebido parcial",IF(AND($E49&lt;&gt;"",TODAY()&gt;$E49),"Atrasado","Em aberto"))))</f>
        <v/>
      </c>
      <c r="N49" s="11">
        <f>IF($B49="","",IF($M49="Atrasado",TODAY()-$E49,IF(AND($K49&lt;&gt;"",$K49&gt;$E49),$K49-$E49,0)))</f>
        <v/>
      </c>
      <c r="O49" s="13">
        <f>IF($B49="","",$F49+$H49)</f>
        <v/>
      </c>
      <c r="P49" s="13">
        <f>IF($B49="","",IF($J49=0,0,ROUND($O49*IFERROR(VLOOKUP($B49,Contratos!$A:$R,10,FALSE),0),2)))</f>
        <v/>
      </c>
      <c r="Q49" s="8" t="n"/>
      <c r="R49" s="6" t="n"/>
      <c r="S49" s="13">
        <f>IF($B49="","",IF($J49=0,0,ROUND($J49-$P49-$Q49,2)))</f>
        <v/>
      </c>
      <c r="T49" s="7" t="n"/>
      <c r="U49" s="11">
        <f>IF($B49="","",IF($T49&lt;&gt;"","Repassado",IF($J49&gt;0,"Pendente","")))</f>
        <v/>
      </c>
      <c r="V49" s="6" t="n"/>
    </row>
    <row r="50">
      <c r="A50" s="12" t="n"/>
      <c r="B50" s="6" t="n"/>
      <c r="C50" s="11">
        <f>IF($B50="","",IFERROR(VLOOKUP($B50,Contratos!$A:$R,2,FALSE),""))</f>
        <v/>
      </c>
      <c r="D50" s="11">
        <f>IF($B50="","",IFERROR(VLOOKUP($B50,Contratos!$A:$R,3,FALSE),""))</f>
        <v/>
      </c>
      <c r="E50" s="7" t="n"/>
      <c r="F50" s="13">
        <f>IF($B50="","",IFERROR(VLOOKUP($B50,Contratos!$A:$R,7,FALSE),0))</f>
        <v/>
      </c>
      <c r="G50" s="8" t="n"/>
      <c r="H50" s="8" t="n"/>
      <c r="I50" s="13">
        <f>IF($B50="","",$F50+$G50+$H50)</f>
        <v/>
      </c>
      <c r="J50" s="8" t="n"/>
      <c r="K50" s="7" t="n"/>
      <c r="L50" s="6" t="n"/>
      <c r="M50" s="11">
        <f>IF($B50="","",IF(AND($J50&gt;0,$J50&gt;=$I50),"Recebido",IF($J50&gt;0,"Recebido parcial",IF(AND($E50&lt;&gt;"",TODAY()&gt;$E50),"Atrasado","Em aberto"))))</f>
        <v/>
      </c>
      <c r="N50" s="11">
        <f>IF($B50="","",IF($M50="Atrasado",TODAY()-$E50,IF(AND($K50&lt;&gt;"",$K50&gt;$E50),$K50-$E50,0)))</f>
        <v/>
      </c>
      <c r="O50" s="13">
        <f>IF($B50="","",$F50+$H50)</f>
        <v/>
      </c>
      <c r="P50" s="13">
        <f>IF($B50="","",IF($J50=0,0,ROUND($O50*IFERROR(VLOOKUP($B50,Contratos!$A:$R,10,FALSE),0),2)))</f>
        <v/>
      </c>
      <c r="Q50" s="8" t="n"/>
      <c r="R50" s="6" t="n"/>
      <c r="S50" s="13">
        <f>IF($B50="","",IF($J50=0,0,ROUND($J50-$P50-$Q50,2)))</f>
        <v/>
      </c>
      <c r="T50" s="7" t="n"/>
      <c r="U50" s="11">
        <f>IF($B50="","",IF($T50&lt;&gt;"","Repassado",IF($J50&gt;0,"Pendente","")))</f>
        <v/>
      </c>
      <c r="V50" s="6" t="n"/>
    </row>
    <row r="51">
      <c r="A51" s="12" t="n"/>
      <c r="B51" s="6" t="n"/>
      <c r="C51" s="11">
        <f>IF($B51="","",IFERROR(VLOOKUP($B51,Contratos!$A:$R,2,FALSE),""))</f>
        <v/>
      </c>
      <c r="D51" s="11">
        <f>IF($B51="","",IFERROR(VLOOKUP($B51,Contratos!$A:$R,3,FALSE),""))</f>
        <v/>
      </c>
      <c r="E51" s="7" t="n"/>
      <c r="F51" s="13">
        <f>IF($B51="","",IFERROR(VLOOKUP($B51,Contratos!$A:$R,7,FALSE),0))</f>
        <v/>
      </c>
      <c r="G51" s="8" t="n"/>
      <c r="H51" s="8" t="n"/>
      <c r="I51" s="13">
        <f>IF($B51="","",$F51+$G51+$H51)</f>
        <v/>
      </c>
      <c r="J51" s="8" t="n"/>
      <c r="K51" s="7" t="n"/>
      <c r="L51" s="6" t="n"/>
      <c r="M51" s="11">
        <f>IF($B51="","",IF(AND($J51&gt;0,$J51&gt;=$I51),"Recebido",IF($J51&gt;0,"Recebido parcial",IF(AND($E51&lt;&gt;"",TODAY()&gt;$E51),"Atrasado","Em aberto"))))</f>
        <v/>
      </c>
      <c r="N51" s="11">
        <f>IF($B51="","",IF($M51="Atrasado",TODAY()-$E51,IF(AND($K51&lt;&gt;"",$K51&gt;$E51),$K51-$E51,0)))</f>
        <v/>
      </c>
      <c r="O51" s="13">
        <f>IF($B51="","",$F51+$H51)</f>
        <v/>
      </c>
      <c r="P51" s="13">
        <f>IF($B51="","",IF($J51=0,0,ROUND($O51*IFERROR(VLOOKUP($B51,Contratos!$A:$R,10,FALSE),0),2)))</f>
        <v/>
      </c>
      <c r="Q51" s="8" t="n"/>
      <c r="R51" s="6" t="n"/>
      <c r="S51" s="13">
        <f>IF($B51="","",IF($J51=0,0,ROUND($J51-$P51-$Q51,2)))</f>
        <v/>
      </c>
      <c r="T51" s="7" t="n"/>
      <c r="U51" s="11">
        <f>IF($B51="","",IF($T51&lt;&gt;"","Repassado",IF($J51&gt;0,"Pendente","")))</f>
        <v/>
      </c>
      <c r="V51" s="6" t="n"/>
    </row>
    <row r="52">
      <c r="A52" s="12" t="n"/>
      <c r="B52" s="6" t="n"/>
      <c r="C52" s="11">
        <f>IF($B52="","",IFERROR(VLOOKUP($B52,Contratos!$A:$R,2,FALSE),""))</f>
        <v/>
      </c>
      <c r="D52" s="11">
        <f>IF($B52="","",IFERROR(VLOOKUP($B52,Contratos!$A:$R,3,FALSE),""))</f>
        <v/>
      </c>
      <c r="E52" s="7" t="n"/>
      <c r="F52" s="13">
        <f>IF($B52="","",IFERROR(VLOOKUP($B52,Contratos!$A:$R,7,FALSE),0))</f>
        <v/>
      </c>
      <c r="G52" s="8" t="n"/>
      <c r="H52" s="8" t="n"/>
      <c r="I52" s="13">
        <f>IF($B52="","",$F52+$G52+$H52)</f>
        <v/>
      </c>
      <c r="J52" s="8" t="n"/>
      <c r="K52" s="7" t="n"/>
      <c r="L52" s="6" t="n"/>
      <c r="M52" s="11">
        <f>IF($B52="","",IF(AND($J52&gt;0,$J52&gt;=$I52),"Recebido",IF($J52&gt;0,"Recebido parcial",IF(AND($E52&lt;&gt;"",TODAY()&gt;$E52),"Atrasado","Em aberto"))))</f>
        <v/>
      </c>
      <c r="N52" s="11">
        <f>IF($B52="","",IF($M52="Atrasado",TODAY()-$E52,IF(AND($K52&lt;&gt;"",$K52&gt;$E52),$K52-$E52,0)))</f>
        <v/>
      </c>
      <c r="O52" s="13">
        <f>IF($B52="","",$F52+$H52)</f>
        <v/>
      </c>
      <c r="P52" s="13">
        <f>IF($B52="","",IF($J52=0,0,ROUND($O52*IFERROR(VLOOKUP($B52,Contratos!$A:$R,10,FALSE),0),2)))</f>
        <v/>
      </c>
      <c r="Q52" s="8" t="n"/>
      <c r="R52" s="6" t="n"/>
      <c r="S52" s="13">
        <f>IF($B52="","",IF($J52=0,0,ROUND($J52-$P52-$Q52,2)))</f>
        <v/>
      </c>
      <c r="T52" s="7" t="n"/>
      <c r="U52" s="11">
        <f>IF($B52="","",IF($T52&lt;&gt;"","Repassado",IF($J52&gt;0,"Pendente","")))</f>
        <v/>
      </c>
      <c r="V52" s="6" t="n"/>
    </row>
    <row r="53">
      <c r="A53" s="12" t="n"/>
      <c r="B53" s="6" t="n"/>
      <c r="C53" s="11">
        <f>IF($B53="","",IFERROR(VLOOKUP($B53,Contratos!$A:$R,2,FALSE),""))</f>
        <v/>
      </c>
      <c r="D53" s="11">
        <f>IF($B53="","",IFERROR(VLOOKUP($B53,Contratos!$A:$R,3,FALSE),""))</f>
        <v/>
      </c>
      <c r="E53" s="7" t="n"/>
      <c r="F53" s="13">
        <f>IF($B53="","",IFERROR(VLOOKUP($B53,Contratos!$A:$R,7,FALSE),0))</f>
        <v/>
      </c>
      <c r="G53" s="8" t="n"/>
      <c r="H53" s="8" t="n"/>
      <c r="I53" s="13">
        <f>IF($B53="","",$F53+$G53+$H53)</f>
        <v/>
      </c>
      <c r="J53" s="8" t="n"/>
      <c r="K53" s="7" t="n"/>
      <c r="L53" s="6" t="n"/>
      <c r="M53" s="11">
        <f>IF($B53="","",IF(AND($J53&gt;0,$J53&gt;=$I53),"Recebido",IF($J53&gt;0,"Recebido parcial",IF(AND($E53&lt;&gt;"",TODAY()&gt;$E53),"Atrasado","Em aberto"))))</f>
        <v/>
      </c>
      <c r="N53" s="11">
        <f>IF($B53="","",IF($M53="Atrasado",TODAY()-$E53,IF(AND($K53&lt;&gt;"",$K53&gt;$E53),$K53-$E53,0)))</f>
        <v/>
      </c>
      <c r="O53" s="13">
        <f>IF($B53="","",$F53+$H53)</f>
        <v/>
      </c>
      <c r="P53" s="13">
        <f>IF($B53="","",IF($J53=0,0,ROUND($O53*IFERROR(VLOOKUP($B53,Contratos!$A:$R,10,FALSE),0),2)))</f>
        <v/>
      </c>
      <c r="Q53" s="8" t="n"/>
      <c r="R53" s="6" t="n"/>
      <c r="S53" s="13">
        <f>IF($B53="","",IF($J53=0,0,ROUND($J53-$P53-$Q53,2)))</f>
        <v/>
      </c>
      <c r="T53" s="7" t="n"/>
      <c r="U53" s="11">
        <f>IF($B53="","",IF($T53&lt;&gt;"","Repassado",IF($J53&gt;0,"Pendente","")))</f>
        <v/>
      </c>
      <c r="V53" s="6" t="n"/>
    </row>
    <row r="54">
      <c r="A54" s="12" t="n"/>
      <c r="B54" s="6" t="n"/>
      <c r="C54" s="11">
        <f>IF($B54="","",IFERROR(VLOOKUP($B54,Contratos!$A:$R,2,FALSE),""))</f>
        <v/>
      </c>
      <c r="D54" s="11">
        <f>IF($B54="","",IFERROR(VLOOKUP($B54,Contratos!$A:$R,3,FALSE),""))</f>
        <v/>
      </c>
      <c r="E54" s="7" t="n"/>
      <c r="F54" s="13">
        <f>IF($B54="","",IFERROR(VLOOKUP($B54,Contratos!$A:$R,7,FALSE),0))</f>
        <v/>
      </c>
      <c r="G54" s="8" t="n"/>
      <c r="H54" s="8" t="n"/>
      <c r="I54" s="13">
        <f>IF($B54="","",$F54+$G54+$H54)</f>
        <v/>
      </c>
      <c r="J54" s="8" t="n"/>
      <c r="K54" s="7" t="n"/>
      <c r="L54" s="6" t="n"/>
      <c r="M54" s="11">
        <f>IF($B54="","",IF(AND($J54&gt;0,$J54&gt;=$I54),"Recebido",IF($J54&gt;0,"Recebido parcial",IF(AND($E54&lt;&gt;"",TODAY()&gt;$E54),"Atrasado","Em aberto"))))</f>
        <v/>
      </c>
      <c r="N54" s="11">
        <f>IF($B54="","",IF($M54="Atrasado",TODAY()-$E54,IF(AND($K54&lt;&gt;"",$K54&gt;$E54),$K54-$E54,0)))</f>
        <v/>
      </c>
      <c r="O54" s="13">
        <f>IF($B54="","",$F54+$H54)</f>
        <v/>
      </c>
      <c r="P54" s="13">
        <f>IF($B54="","",IF($J54=0,0,ROUND($O54*IFERROR(VLOOKUP($B54,Contratos!$A:$R,10,FALSE),0),2)))</f>
        <v/>
      </c>
      <c r="Q54" s="8" t="n"/>
      <c r="R54" s="6" t="n"/>
      <c r="S54" s="13">
        <f>IF($B54="","",IF($J54=0,0,ROUND($J54-$P54-$Q54,2)))</f>
        <v/>
      </c>
      <c r="T54" s="7" t="n"/>
      <c r="U54" s="11">
        <f>IF($B54="","",IF($T54&lt;&gt;"","Repassado",IF($J54&gt;0,"Pendente","")))</f>
        <v/>
      </c>
      <c r="V54" s="6" t="n"/>
    </row>
    <row r="55">
      <c r="A55" s="12" t="n"/>
      <c r="B55" s="6" t="n"/>
      <c r="C55" s="11">
        <f>IF($B55="","",IFERROR(VLOOKUP($B55,Contratos!$A:$R,2,FALSE),""))</f>
        <v/>
      </c>
      <c r="D55" s="11">
        <f>IF($B55="","",IFERROR(VLOOKUP($B55,Contratos!$A:$R,3,FALSE),""))</f>
        <v/>
      </c>
      <c r="E55" s="7" t="n"/>
      <c r="F55" s="13">
        <f>IF($B55="","",IFERROR(VLOOKUP($B55,Contratos!$A:$R,7,FALSE),0))</f>
        <v/>
      </c>
      <c r="G55" s="8" t="n"/>
      <c r="H55" s="8" t="n"/>
      <c r="I55" s="13">
        <f>IF($B55="","",$F55+$G55+$H55)</f>
        <v/>
      </c>
      <c r="J55" s="8" t="n"/>
      <c r="K55" s="7" t="n"/>
      <c r="L55" s="6" t="n"/>
      <c r="M55" s="11">
        <f>IF($B55="","",IF(AND($J55&gt;0,$J55&gt;=$I55),"Recebido",IF($J55&gt;0,"Recebido parcial",IF(AND($E55&lt;&gt;"",TODAY()&gt;$E55),"Atrasado","Em aberto"))))</f>
        <v/>
      </c>
      <c r="N55" s="11">
        <f>IF($B55="","",IF($M55="Atrasado",TODAY()-$E55,IF(AND($K55&lt;&gt;"",$K55&gt;$E55),$K55-$E55,0)))</f>
        <v/>
      </c>
      <c r="O55" s="13">
        <f>IF($B55="","",$F55+$H55)</f>
        <v/>
      </c>
      <c r="P55" s="13">
        <f>IF($B55="","",IF($J55=0,0,ROUND($O55*IFERROR(VLOOKUP($B55,Contratos!$A:$R,10,FALSE),0),2)))</f>
        <v/>
      </c>
      <c r="Q55" s="8" t="n"/>
      <c r="R55" s="6" t="n"/>
      <c r="S55" s="13">
        <f>IF($B55="","",IF($J55=0,0,ROUND($J55-$P55-$Q55,2)))</f>
        <v/>
      </c>
      <c r="T55" s="7" t="n"/>
      <c r="U55" s="11">
        <f>IF($B55="","",IF($T55&lt;&gt;"","Repassado",IF($J55&gt;0,"Pendente","")))</f>
        <v/>
      </c>
      <c r="V55" s="6" t="n"/>
    </row>
    <row r="56">
      <c r="A56" s="12" t="n"/>
      <c r="B56" s="6" t="n"/>
      <c r="C56" s="11">
        <f>IF($B56="","",IFERROR(VLOOKUP($B56,Contratos!$A:$R,2,FALSE),""))</f>
        <v/>
      </c>
      <c r="D56" s="11">
        <f>IF($B56="","",IFERROR(VLOOKUP($B56,Contratos!$A:$R,3,FALSE),""))</f>
        <v/>
      </c>
      <c r="E56" s="7" t="n"/>
      <c r="F56" s="13">
        <f>IF($B56="","",IFERROR(VLOOKUP($B56,Contratos!$A:$R,7,FALSE),0))</f>
        <v/>
      </c>
      <c r="G56" s="8" t="n"/>
      <c r="H56" s="8" t="n"/>
      <c r="I56" s="13">
        <f>IF($B56="","",$F56+$G56+$H56)</f>
        <v/>
      </c>
      <c r="J56" s="8" t="n"/>
      <c r="K56" s="7" t="n"/>
      <c r="L56" s="6" t="n"/>
      <c r="M56" s="11">
        <f>IF($B56="","",IF(AND($J56&gt;0,$J56&gt;=$I56),"Recebido",IF($J56&gt;0,"Recebido parcial",IF(AND($E56&lt;&gt;"",TODAY()&gt;$E56),"Atrasado","Em aberto"))))</f>
        <v/>
      </c>
      <c r="N56" s="11">
        <f>IF($B56="","",IF($M56="Atrasado",TODAY()-$E56,IF(AND($K56&lt;&gt;"",$K56&gt;$E56),$K56-$E56,0)))</f>
        <v/>
      </c>
      <c r="O56" s="13">
        <f>IF($B56="","",$F56+$H56)</f>
        <v/>
      </c>
      <c r="P56" s="13">
        <f>IF($B56="","",IF($J56=0,0,ROUND($O56*IFERROR(VLOOKUP($B56,Contratos!$A:$R,10,FALSE),0),2)))</f>
        <v/>
      </c>
      <c r="Q56" s="8" t="n"/>
      <c r="R56" s="6" t="n"/>
      <c r="S56" s="13">
        <f>IF($B56="","",IF($J56=0,0,ROUND($J56-$P56-$Q56,2)))</f>
        <v/>
      </c>
      <c r="T56" s="7" t="n"/>
      <c r="U56" s="11">
        <f>IF($B56="","",IF($T56&lt;&gt;"","Repassado",IF($J56&gt;0,"Pendente","")))</f>
        <v/>
      </c>
      <c r="V56" s="6" t="n"/>
    </row>
    <row r="57">
      <c r="A57" s="12" t="n"/>
      <c r="B57" s="6" t="n"/>
      <c r="C57" s="11">
        <f>IF($B57="","",IFERROR(VLOOKUP($B57,Contratos!$A:$R,2,FALSE),""))</f>
        <v/>
      </c>
      <c r="D57" s="11">
        <f>IF($B57="","",IFERROR(VLOOKUP($B57,Contratos!$A:$R,3,FALSE),""))</f>
        <v/>
      </c>
      <c r="E57" s="7" t="n"/>
      <c r="F57" s="13">
        <f>IF($B57="","",IFERROR(VLOOKUP($B57,Contratos!$A:$R,7,FALSE),0))</f>
        <v/>
      </c>
      <c r="G57" s="8" t="n"/>
      <c r="H57" s="8" t="n"/>
      <c r="I57" s="13">
        <f>IF($B57="","",$F57+$G57+$H57)</f>
        <v/>
      </c>
      <c r="J57" s="8" t="n"/>
      <c r="K57" s="7" t="n"/>
      <c r="L57" s="6" t="n"/>
      <c r="M57" s="11">
        <f>IF($B57="","",IF(AND($J57&gt;0,$J57&gt;=$I57),"Recebido",IF($J57&gt;0,"Recebido parcial",IF(AND($E57&lt;&gt;"",TODAY()&gt;$E57),"Atrasado","Em aberto"))))</f>
        <v/>
      </c>
      <c r="N57" s="11">
        <f>IF($B57="","",IF($M57="Atrasado",TODAY()-$E57,IF(AND($K57&lt;&gt;"",$K57&gt;$E57),$K57-$E57,0)))</f>
        <v/>
      </c>
      <c r="O57" s="13">
        <f>IF($B57="","",$F57+$H57)</f>
        <v/>
      </c>
      <c r="P57" s="13">
        <f>IF($B57="","",IF($J57=0,0,ROUND($O57*IFERROR(VLOOKUP($B57,Contratos!$A:$R,10,FALSE),0),2)))</f>
        <v/>
      </c>
      <c r="Q57" s="8" t="n"/>
      <c r="R57" s="6" t="n"/>
      <c r="S57" s="13">
        <f>IF($B57="","",IF($J57=0,0,ROUND($J57-$P57-$Q57,2)))</f>
        <v/>
      </c>
      <c r="T57" s="7" t="n"/>
      <c r="U57" s="11">
        <f>IF($B57="","",IF($T57&lt;&gt;"","Repassado",IF($J57&gt;0,"Pendente","")))</f>
        <v/>
      </c>
      <c r="V57" s="6" t="n"/>
    </row>
    <row r="58">
      <c r="A58" s="12" t="n"/>
      <c r="B58" s="6" t="n"/>
      <c r="C58" s="11">
        <f>IF($B58="","",IFERROR(VLOOKUP($B58,Contratos!$A:$R,2,FALSE),""))</f>
        <v/>
      </c>
      <c r="D58" s="11">
        <f>IF($B58="","",IFERROR(VLOOKUP($B58,Contratos!$A:$R,3,FALSE),""))</f>
        <v/>
      </c>
      <c r="E58" s="7" t="n"/>
      <c r="F58" s="13">
        <f>IF($B58="","",IFERROR(VLOOKUP($B58,Contratos!$A:$R,7,FALSE),0))</f>
        <v/>
      </c>
      <c r="G58" s="8" t="n"/>
      <c r="H58" s="8" t="n"/>
      <c r="I58" s="13">
        <f>IF($B58="","",$F58+$G58+$H58)</f>
        <v/>
      </c>
      <c r="J58" s="8" t="n"/>
      <c r="K58" s="7" t="n"/>
      <c r="L58" s="6" t="n"/>
      <c r="M58" s="11">
        <f>IF($B58="","",IF(AND($J58&gt;0,$J58&gt;=$I58),"Recebido",IF($J58&gt;0,"Recebido parcial",IF(AND($E58&lt;&gt;"",TODAY()&gt;$E58),"Atrasado","Em aberto"))))</f>
        <v/>
      </c>
      <c r="N58" s="11">
        <f>IF($B58="","",IF($M58="Atrasado",TODAY()-$E58,IF(AND($K58&lt;&gt;"",$K58&gt;$E58),$K58-$E58,0)))</f>
        <v/>
      </c>
      <c r="O58" s="13">
        <f>IF($B58="","",$F58+$H58)</f>
        <v/>
      </c>
      <c r="P58" s="13">
        <f>IF($B58="","",IF($J58=0,0,ROUND($O58*IFERROR(VLOOKUP($B58,Contratos!$A:$R,10,FALSE),0),2)))</f>
        <v/>
      </c>
      <c r="Q58" s="8" t="n"/>
      <c r="R58" s="6" t="n"/>
      <c r="S58" s="13">
        <f>IF($B58="","",IF($J58=0,0,ROUND($J58-$P58-$Q58,2)))</f>
        <v/>
      </c>
      <c r="T58" s="7" t="n"/>
      <c r="U58" s="11">
        <f>IF($B58="","",IF($T58&lt;&gt;"","Repassado",IF($J58&gt;0,"Pendente","")))</f>
        <v/>
      </c>
      <c r="V58" s="6" t="n"/>
    </row>
    <row r="59">
      <c r="A59" s="12" t="n"/>
      <c r="B59" s="6" t="n"/>
      <c r="C59" s="11">
        <f>IF($B59="","",IFERROR(VLOOKUP($B59,Contratos!$A:$R,2,FALSE),""))</f>
        <v/>
      </c>
      <c r="D59" s="11">
        <f>IF($B59="","",IFERROR(VLOOKUP($B59,Contratos!$A:$R,3,FALSE),""))</f>
        <v/>
      </c>
      <c r="E59" s="7" t="n"/>
      <c r="F59" s="13">
        <f>IF($B59="","",IFERROR(VLOOKUP($B59,Contratos!$A:$R,7,FALSE),0))</f>
        <v/>
      </c>
      <c r="G59" s="8" t="n"/>
      <c r="H59" s="8" t="n"/>
      <c r="I59" s="13">
        <f>IF($B59="","",$F59+$G59+$H59)</f>
        <v/>
      </c>
      <c r="J59" s="8" t="n"/>
      <c r="K59" s="7" t="n"/>
      <c r="L59" s="6" t="n"/>
      <c r="M59" s="11">
        <f>IF($B59="","",IF(AND($J59&gt;0,$J59&gt;=$I59),"Recebido",IF($J59&gt;0,"Recebido parcial",IF(AND($E59&lt;&gt;"",TODAY()&gt;$E59),"Atrasado","Em aberto"))))</f>
        <v/>
      </c>
      <c r="N59" s="11">
        <f>IF($B59="","",IF($M59="Atrasado",TODAY()-$E59,IF(AND($K59&lt;&gt;"",$K59&gt;$E59),$K59-$E59,0)))</f>
        <v/>
      </c>
      <c r="O59" s="13">
        <f>IF($B59="","",$F59+$H59)</f>
        <v/>
      </c>
      <c r="P59" s="13">
        <f>IF($B59="","",IF($J59=0,0,ROUND($O59*IFERROR(VLOOKUP($B59,Contratos!$A:$R,10,FALSE),0),2)))</f>
        <v/>
      </c>
      <c r="Q59" s="8" t="n"/>
      <c r="R59" s="6" t="n"/>
      <c r="S59" s="13">
        <f>IF($B59="","",IF($J59=0,0,ROUND($J59-$P59-$Q59,2)))</f>
        <v/>
      </c>
      <c r="T59" s="7" t="n"/>
      <c r="U59" s="11">
        <f>IF($B59="","",IF($T59&lt;&gt;"","Repassado",IF($J59&gt;0,"Pendente","")))</f>
        <v/>
      </c>
      <c r="V59" s="6" t="n"/>
    </row>
    <row r="60">
      <c r="A60" s="12" t="n"/>
      <c r="B60" s="6" t="n"/>
      <c r="C60" s="11">
        <f>IF($B60="","",IFERROR(VLOOKUP($B60,Contratos!$A:$R,2,FALSE),""))</f>
        <v/>
      </c>
      <c r="D60" s="11">
        <f>IF($B60="","",IFERROR(VLOOKUP($B60,Contratos!$A:$R,3,FALSE),""))</f>
        <v/>
      </c>
      <c r="E60" s="7" t="n"/>
      <c r="F60" s="13">
        <f>IF($B60="","",IFERROR(VLOOKUP($B60,Contratos!$A:$R,7,FALSE),0))</f>
        <v/>
      </c>
      <c r="G60" s="8" t="n"/>
      <c r="H60" s="8" t="n"/>
      <c r="I60" s="13">
        <f>IF($B60="","",$F60+$G60+$H60)</f>
        <v/>
      </c>
      <c r="J60" s="8" t="n"/>
      <c r="K60" s="7" t="n"/>
      <c r="L60" s="6" t="n"/>
      <c r="M60" s="11">
        <f>IF($B60="","",IF(AND($J60&gt;0,$J60&gt;=$I60),"Recebido",IF($J60&gt;0,"Recebido parcial",IF(AND($E60&lt;&gt;"",TODAY()&gt;$E60),"Atrasado","Em aberto"))))</f>
        <v/>
      </c>
      <c r="N60" s="11">
        <f>IF($B60="","",IF($M60="Atrasado",TODAY()-$E60,IF(AND($K60&lt;&gt;"",$K60&gt;$E60),$K60-$E60,0)))</f>
        <v/>
      </c>
      <c r="O60" s="13">
        <f>IF($B60="","",$F60+$H60)</f>
        <v/>
      </c>
      <c r="P60" s="13">
        <f>IF($B60="","",IF($J60=0,0,ROUND($O60*IFERROR(VLOOKUP($B60,Contratos!$A:$R,10,FALSE),0),2)))</f>
        <v/>
      </c>
      <c r="Q60" s="8" t="n"/>
      <c r="R60" s="6" t="n"/>
      <c r="S60" s="13">
        <f>IF($B60="","",IF($J60=0,0,ROUND($J60-$P60-$Q60,2)))</f>
        <v/>
      </c>
      <c r="T60" s="7" t="n"/>
      <c r="U60" s="11">
        <f>IF($B60="","",IF($T60&lt;&gt;"","Repassado",IF($J60&gt;0,"Pendente","")))</f>
        <v/>
      </c>
      <c r="V60" s="6" t="n"/>
    </row>
    <row r="61">
      <c r="A61" s="12" t="n"/>
      <c r="B61" s="6" t="n"/>
      <c r="C61" s="11">
        <f>IF($B61="","",IFERROR(VLOOKUP($B61,Contratos!$A:$R,2,FALSE),""))</f>
        <v/>
      </c>
      <c r="D61" s="11">
        <f>IF($B61="","",IFERROR(VLOOKUP($B61,Contratos!$A:$R,3,FALSE),""))</f>
        <v/>
      </c>
      <c r="E61" s="7" t="n"/>
      <c r="F61" s="13">
        <f>IF($B61="","",IFERROR(VLOOKUP($B61,Contratos!$A:$R,7,FALSE),0))</f>
        <v/>
      </c>
      <c r="G61" s="8" t="n"/>
      <c r="H61" s="8" t="n"/>
      <c r="I61" s="13">
        <f>IF($B61="","",$F61+$G61+$H61)</f>
        <v/>
      </c>
      <c r="J61" s="8" t="n"/>
      <c r="K61" s="7" t="n"/>
      <c r="L61" s="6" t="n"/>
      <c r="M61" s="11">
        <f>IF($B61="","",IF(AND($J61&gt;0,$J61&gt;=$I61),"Recebido",IF($J61&gt;0,"Recebido parcial",IF(AND($E61&lt;&gt;"",TODAY()&gt;$E61),"Atrasado","Em aberto"))))</f>
        <v/>
      </c>
      <c r="N61" s="11">
        <f>IF($B61="","",IF($M61="Atrasado",TODAY()-$E61,IF(AND($K61&lt;&gt;"",$K61&gt;$E61),$K61-$E61,0)))</f>
        <v/>
      </c>
      <c r="O61" s="13">
        <f>IF($B61="","",$F61+$H61)</f>
        <v/>
      </c>
      <c r="P61" s="13">
        <f>IF($B61="","",IF($J61=0,0,ROUND($O61*IFERROR(VLOOKUP($B61,Contratos!$A:$R,10,FALSE),0),2)))</f>
        <v/>
      </c>
      <c r="Q61" s="8" t="n"/>
      <c r="R61" s="6" t="n"/>
      <c r="S61" s="13">
        <f>IF($B61="","",IF($J61=0,0,ROUND($J61-$P61-$Q61,2)))</f>
        <v/>
      </c>
      <c r="T61" s="7" t="n"/>
      <c r="U61" s="11">
        <f>IF($B61="","",IF($T61&lt;&gt;"","Repassado",IF($J61&gt;0,"Pendente","")))</f>
        <v/>
      </c>
      <c r="V61" s="6" t="n"/>
    </row>
    <row r="62">
      <c r="A62" s="12" t="n"/>
      <c r="B62" s="6" t="n"/>
      <c r="C62" s="11">
        <f>IF($B62="","",IFERROR(VLOOKUP($B62,Contratos!$A:$R,2,FALSE),""))</f>
        <v/>
      </c>
      <c r="D62" s="11">
        <f>IF($B62="","",IFERROR(VLOOKUP($B62,Contratos!$A:$R,3,FALSE),""))</f>
        <v/>
      </c>
      <c r="E62" s="7" t="n"/>
      <c r="F62" s="13">
        <f>IF($B62="","",IFERROR(VLOOKUP($B62,Contratos!$A:$R,7,FALSE),0))</f>
        <v/>
      </c>
      <c r="G62" s="8" t="n"/>
      <c r="H62" s="8" t="n"/>
      <c r="I62" s="13">
        <f>IF($B62="","",$F62+$G62+$H62)</f>
        <v/>
      </c>
      <c r="J62" s="8" t="n"/>
      <c r="K62" s="7" t="n"/>
      <c r="L62" s="6" t="n"/>
      <c r="M62" s="11">
        <f>IF($B62="","",IF(AND($J62&gt;0,$J62&gt;=$I62),"Recebido",IF($J62&gt;0,"Recebido parcial",IF(AND($E62&lt;&gt;"",TODAY()&gt;$E62),"Atrasado","Em aberto"))))</f>
        <v/>
      </c>
      <c r="N62" s="11">
        <f>IF($B62="","",IF($M62="Atrasado",TODAY()-$E62,IF(AND($K62&lt;&gt;"",$K62&gt;$E62),$K62-$E62,0)))</f>
        <v/>
      </c>
      <c r="O62" s="13">
        <f>IF($B62="","",$F62+$H62)</f>
        <v/>
      </c>
      <c r="P62" s="13">
        <f>IF($B62="","",IF($J62=0,0,ROUND($O62*IFERROR(VLOOKUP($B62,Contratos!$A:$R,10,FALSE),0),2)))</f>
        <v/>
      </c>
      <c r="Q62" s="8" t="n"/>
      <c r="R62" s="6" t="n"/>
      <c r="S62" s="13">
        <f>IF($B62="","",IF($J62=0,0,ROUND($J62-$P62-$Q62,2)))</f>
        <v/>
      </c>
      <c r="T62" s="7" t="n"/>
      <c r="U62" s="11">
        <f>IF($B62="","",IF($T62&lt;&gt;"","Repassado",IF($J62&gt;0,"Pendente","")))</f>
        <v/>
      </c>
      <c r="V62" s="6" t="n"/>
    </row>
    <row r="63">
      <c r="A63" s="12" t="n"/>
      <c r="B63" s="6" t="n"/>
      <c r="C63" s="11">
        <f>IF($B63="","",IFERROR(VLOOKUP($B63,Contratos!$A:$R,2,FALSE),""))</f>
        <v/>
      </c>
      <c r="D63" s="11">
        <f>IF($B63="","",IFERROR(VLOOKUP($B63,Contratos!$A:$R,3,FALSE),""))</f>
        <v/>
      </c>
      <c r="E63" s="7" t="n"/>
      <c r="F63" s="13">
        <f>IF($B63="","",IFERROR(VLOOKUP($B63,Contratos!$A:$R,7,FALSE),0))</f>
        <v/>
      </c>
      <c r="G63" s="8" t="n"/>
      <c r="H63" s="8" t="n"/>
      <c r="I63" s="13">
        <f>IF($B63="","",$F63+$G63+$H63)</f>
        <v/>
      </c>
      <c r="J63" s="8" t="n"/>
      <c r="K63" s="7" t="n"/>
      <c r="L63" s="6" t="n"/>
      <c r="M63" s="11">
        <f>IF($B63="","",IF(AND($J63&gt;0,$J63&gt;=$I63),"Recebido",IF($J63&gt;0,"Recebido parcial",IF(AND($E63&lt;&gt;"",TODAY()&gt;$E63),"Atrasado","Em aberto"))))</f>
        <v/>
      </c>
      <c r="N63" s="11">
        <f>IF($B63="","",IF($M63="Atrasado",TODAY()-$E63,IF(AND($K63&lt;&gt;"",$K63&gt;$E63),$K63-$E63,0)))</f>
        <v/>
      </c>
      <c r="O63" s="13">
        <f>IF($B63="","",$F63+$H63)</f>
        <v/>
      </c>
      <c r="P63" s="13">
        <f>IF($B63="","",IF($J63=0,0,ROUND($O63*IFERROR(VLOOKUP($B63,Contratos!$A:$R,10,FALSE),0),2)))</f>
        <v/>
      </c>
      <c r="Q63" s="8" t="n"/>
      <c r="R63" s="6" t="n"/>
      <c r="S63" s="13">
        <f>IF($B63="","",IF($J63=0,0,ROUND($J63-$P63-$Q63,2)))</f>
        <v/>
      </c>
      <c r="T63" s="7" t="n"/>
      <c r="U63" s="11">
        <f>IF($B63="","",IF($T63&lt;&gt;"","Repassado",IF($J63&gt;0,"Pendente","")))</f>
        <v/>
      </c>
      <c r="V63" s="6" t="n"/>
    </row>
    <row r="64">
      <c r="A64" s="12" t="n"/>
      <c r="B64" s="6" t="n"/>
      <c r="C64" s="11">
        <f>IF($B64="","",IFERROR(VLOOKUP($B64,Contratos!$A:$R,2,FALSE),""))</f>
        <v/>
      </c>
      <c r="D64" s="11">
        <f>IF($B64="","",IFERROR(VLOOKUP($B64,Contratos!$A:$R,3,FALSE),""))</f>
        <v/>
      </c>
      <c r="E64" s="7" t="n"/>
      <c r="F64" s="13">
        <f>IF($B64="","",IFERROR(VLOOKUP($B64,Contratos!$A:$R,7,FALSE),0))</f>
        <v/>
      </c>
      <c r="G64" s="8" t="n"/>
      <c r="H64" s="8" t="n"/>
      <c r="I64" s="13">
        <f>IF($B64="","",$F64+$G64+$H64)</f>
        <v/>
      </c>
      <c r="J64" s="8" t="n"/>
      <c r="K64" s="7" t="n"/>
      <c r="L64" s="6" t="n"/>
      <c r="M64" s="11">
        <f>IF($B64="","",IF(AND($J64&gt;0,$J64&gt;=$I64),"Recebido",IF($J64&gt;0,"Recebido parcial",IF(AND($E64&lt;&gt;"",TODAY()&gt;$E64),"Atrasado","Em aberto"))))</f>
        <v/>
      </c>
      <c r="N64" s="11">
        <f>IF($B64="","",IF($M64="Atrasado",TODAY()-$E64,IF(AND($K64&lt;&gt;"",$K64&gt;$E64),$K64-$E64,0)))</f>
        <v/>
      </c>
      <c r="O64" s="13">
        <f>IF($B64="","",$F64+$H64)</f>
        <v/>
      </c>
      <c r="P64" s="13">
        <f>IF($B64="","",IF($J64=0,0,ROUND($O64*IFERROR(VLOOKUP($B64,Contratos!$A:$R,10,FALSE),0),2)))</f>
        <v/>
      </c>
      <c r="Q64" s="8" t="n"/>
      <c r="R64" s="6" t="n"/>
      <c r="S64" s="13">
        <f>IF($B64="","",IF($J64=0,0,ROUND($J64-$P64-$Q64,2)))</f>
        <v/>
      </c>
      <c r="T64" s="7" t="n"/>
      <c r="U64" s="11">
        <f>IF($B64="","",IF($T64&lt;&gt;"","Repassado",IF($J64&gt;0,"Pendente","")))</f>
        <v/>
      </c>
      <c r="V64" s="6" t="n"/>
    </row>
    <row r="65">
      <c r="A65" s="12" t="n"/>
      <c r="B65" s="6" t="n"/>
      <c r="C65" s="11">
        <f>IF($B65="","",IFERROR(VLOOKUP($B65,Contratos!$A:$R,2,FALSE),""))</f>
        <v/>
      </c>
      <c r="D65" s="11">
        <f>IF($B65="","",IFERROR(VLOOKUP($B65,Contratos!$A:$R,3,FALSE),""))</f>
        <v/>
      </c>
      <c r="E65" s="7" t="n"/>
      <c r="F65" s="13">
        <f>IF($B65="","",IFERROR(VLOOKUP($B65,Contratos!$A:$R,7,FALSE),0))</f>
        <v/>
      </c>
      <c r="G65" s="8" t="n"/>
      <c r="H65" s="8" t="n"/>
      <c r="I65" s="13">
        <f>IF($B65="","",$F65+$G65+$H65)</f>
        <v/>
      </c>
      <c r="J65" s="8" t="n"/>
      <c r="K65" s="7" t="n"/>
      <c r="L65" s="6" t="n"/>
      <c r="M65" s="11">
        <f>IF($B65="","",IF(AND($J65&gt;0,$J65&gt;=$I65),"Recebido",IF($J65&gt;0,"Recebido parcial",IF(AND($E65&lt;&gt;"",TODAY()&gt;$E65),"Atrasado","Em aberto"))))</f>
        <v/>
      </c>
      <c r="N65" s="11">
        <f>IF($B65="","",IF($M65="Atrasado",TODAY()-$E65,IF(AND($K65&lt;&gt;"",$K65&gt;$E65),$K65-$E65,0)))</f>
        <v/>
      </c>
      <c r="O65" s="13">
        <f>IF($B65="","",$F65+$H65)</f>
        <v/>
      </c>
      <c r="P65" s="13">
        <f>IF($B65="","",IF($J65=0,0,ROUND($O65*IFERROR(VLOOKUP($B65,Contratos!$A:$R,10,FALSE),0),2)))</f>
        <v/>
      </c>
      <c r="Q65" s="8" t="n"/>
      <c r="R65" s="6" t="n"/>
      <c r="S65" s="13">
        <f>IF($B65="","",IF($J65=0,0,ROUND($J65-$P65-$Q65,2)))</f>
        <v/>
      </c>
      <c r="T65" s="7" t="n"/>
      <c r="U65" s="11">
        <f>IF($B65="","",IF($T65&lt;&gt;"","Repassado",IF($J65&gt;0,"Pendente","")))</f>
        <v/>
      </c>
      <c r="V65" s="6" t="n"/>
    </row>
    <row r="66">
      <c r="A66" s="12" t="n"/>
      <c r="B66" s="6" t="n"/>
      <c r="C66" s="11">
        <f>IF($B66="","",IFERROR(VLOOKUP($B66,Contratos!$A:$R,2,FALSE),""))</f>
        <v/>
      </c>
      <c r="D66" s="11">
        <f>IF($B66="","",IFERROR(VLOOKUP($B66,Contratos!$A:$R,3,FALSE),""))</f>
        <v/>
      </c>
      <c r="E66" s="7" t="n"/>
      <c r="F66" s="13">
        <f>IF($B66="","",IFERROR(VLOOKUP($B66,Contratos!$A:$R,7,FALSE),0))</f>
        <v/>
      </c>
      <c r="G66" s="8" t="n"/>
      <c r="H66" s="8" t="n"/>
      <c r="I66" s="13">
        <f>IF($B66="","",$F66+$G66+$H66)</f>
        <v/>
      </c>
      <c r="J66" s="8" t="n"/>
      <c r="K66" s="7" t="n"/>
      <c r="L66" s="6" t="n"/>
      <c r="M66" s="11">
        <f>IF($B66="","",IF(AND($J66&gt;0,$J66&gt;=$I66),"Recebido",IF($J66&gt;0,"Recebido parcial",IF(AND($E66&lt;&gt;"",TODAY()&gt;$E66),"Atrasado","Em aberto"))))</f>
        <v/>
      </c>
      <c r="N66" s="11">
        <f>IF($B66="","",IF($M66="Atrasado",TODAY()-$E66,IF(AND($K66&lt;&gt;"",$K66&gt;$E66),$K66-$E66,0)))</f>
        <v/>
      </c>
      <c r="O66" s="13">
        <f>IF($B66="","",$F66+$H66)</f>
        <v/>
      </c>
      <c r="P66" s="13">
        <f>IF($B66="","",IF($J66=0,0,ROUND($O66*IFERROR(VLOOKUP($B66,Contratos!$A:$R,10,FALSE),0),2)))</f>
        <v/>
      </c>
      <c r="Q66" s="8" t="n"/>
      <c r="R66" s="6" t="n"/>
      <c r="S66" s="13">
        <f>IF($B66="","",IF($J66=0,0,ROUND($J66-$P66-$Q66,2)))</f>
        <v/>
      </c>
      <c r="T66" s="7" t="n"/>
      <c r="U66" s="11">
        <f>IF($B66="","",IF($T66&lt;&gt;"","Repassado",IF($J66&gt;0,"Pendente","")))</f>
        <v/>
      </c>
      <c r="V66" s="6" t="n"/>
    </row>
    <row r="67">
      <c r="A67" s="12" t="n"/>
      <c r="B67" s="6" t="n"/>
      <c r="C67" s="11">
        <f>IF($B67="","",IFERROR(VLOOKUP($B67,Contratos!$A:$R,2,FALSE),""))</f>
        <v/>
      </c>
      <c r="D67" s="11">
        <f>IF($B67="","",IFERROR(VLOOKUP($B67,Contratos!$A:$R,3,FALSE),""))</f>
        <v/>
      </c>
      <c r="E67" s="7" t="n"/>
      <c r="F67" s="13">
        <f>IF($B67="","",IFERROR(VLOOKUP($B67,Contratos!$A:$R,7,FALSE),0))</f>
        <v/>
      </c>
      <c r="G67" s="8" t="n"/>
      <c r="H67" s="8" t="n"/>
      <c r="I67" s="13">
        <f>IF($B67="","",$F67+$G67+$H67)</f>
        <v/>
      </c>
      <c r="J67" s="8" t="n"/>
      <c r="K67" s="7" t="n"/>
      <c r="L67" s="6" t="n"/>
      <c r="M67" s="11">
        <f>IF($B67="","",IF(AND($J67&gt;0,$J67&gt;=$I67),"Recebido",IF($J67&gt;0,"Recebido parcial",IF(AND($E67&lt;&gt;"",TODAY()&gt;$E67),"Atrasado","Em aberto"))))</f>
        <v/>
      </c>
      <c r="N67" s="11">
        <f>IF($B67="","",IF($M67="Atrasado",TODAY()-$E67,IF(AND($K67&lt;&gt;"",$K67&gt;$E67),$K67-$E67,0)))</f>
        <v/>
      </c>
      <c r="O67" s="13">
        <f>IF($B67="","",$F67+$H67)</f>
        <v/>
      </c>
      <c r="P67" s="13">
        <f>IF($B67="","",IF($J67=0,0,ROUND($O67*IFERROR(VLOOKUP($B67,Contratos!$A:$R,10,FALSE),0),2)))</f>
        <v/>
      </c>
      <c r="Q67" s="8" t="n"/>
      <c r="R67" s="6" t="n"/>
      <c r="S67" s="13">
        <f>IF($B67="","",IF($J67=0,0,ROUND($J67-$P67-$Q67,2)))</f>
        <v/>
      </c>
      <c r="T67" s="7" t="n"/>
      <c r="U67" s="11">
        <f>IF($B67="","",IF($T67&lt;&gt;"","Repassado",IF($J67&gt;0,"Pendente","")))</f>
        <v/>
      </c>
      <c r="V67" s="6" t="n"/>
    </row>
    <row r="68">
      <c r="A68" s="12" t="n"/>
      <c r="B68" s="6" t="n"/>
      <c r="C68" s="11">
        <f>IF($B68="","",IFERROR(VLOOKUP($B68,Contratos!$A:$R,2,FALSE),""))</f>
        <v/>
      </c>
      <c r="D68" s="11">
        <f>IF($B68="","",IFERROR(VLOOKUP($B68,Contratos!$A:$R,3,FALSE),""))</f>
        <v/>
      </c>
      <c r="E68" s="7" t="n"/>
      <c r="F68" s="13">
        <f>IF($B68="","",IFERROR(VLOOKUP($B68,Contratos!$A:$R,7,FALSE),0))</f>
        <v/>
      </c>
      <c r="G68" s="8" t="n"/>
      <c r="H68" s="8" t="n"/>
      <c r="I68" s="13">
        <f>IF($B68="","",$F68+$G68+$H68)</f>
        <v/>
      </c>
      <c r="J68" s="8" t="n"/>
      <c r="K68" s="7" t="n"/>
      <c r="L68" s="6" t="n"/>
      <c r="M68" s="11">
        <f>IF($B68="","",IF(AND($J68&gt;0,$J68&gt;=$I68),"Recebido",IF($J68&gt;0,"Recebido parcial",IF(AND($E68&lt;&gt;"",TODAY()&gt;$E68),"Atrasado","Em aberto"))))</f>
        <v/>
      </c>
      <c r="N68" s="11">
        <f>IF($B68="","",IF($M68="Atrasado",TODAY()-$E68,IF(AND($K68&lt;&gt;"",$K68&gt;$E68),$K68-$E68,0)))</f>
        <v/>
      </c>
      <c r="O68" s="13">
        <f>IF($B68="","",$F68+$H68)</f>
        <v/>
      </c>
      <c r="P68" s="13">
        <f>IF($B68="","",IF($J68=0,0,ROUND($O68*IFERROR(VLOOKUP($B68,Contratos!$A:$R,10,FALSE),0),2)))</f>
        <v/>
      </c>
      <c r="Q68" s="8" t="n"/>
      <c r="R68" s="6" t="n"/>
      <c r="S68" s="13">
        <f>IF($B68="","",IF($J68=0,0,ROUND($J68-$P68-$Q68,2)))</f>
        <v/>
      </c>
      <c r="T68" s="7" t="n"/>
      <c r="U68" s="11">
        <f>IF($B68="","",IF($T68&lt;&gt;"","Repassado",IF($J68&gt;0,"Pendente","")))</f>
        <v/>
      </c>
      <c r="V68" s="6" t="n"/>
    </row>
    <row r="69">
      <c r="A69" s="12" t="n"/>
      <c r="B69" s="6" t="n"/>
      <c r="C69" s="11">
        <f>IF($B69="","",IFERROR(VLOOKUP($B69,Contratos!$A:$R,2,FALSE),""))</f>
        <v/>
      </c>
      <c r="D69" s="11">
        <f>IF($B69="","",IFERROR(VLOOKUP($B69,Contratos!$A:$R,3,FALSE),""))</f>
        <v/>
      </c>
      <c r="E69" s="7" t="n"/>
      <c r="F69" s="13">
        <f>IF($B69="","",IFERROR(VLOOKUP($B69,Contratos!$A:$R,7,FALSE),0))</f>
        <v/>
      </c>
      <c r="G69" s="8" t="n"/>
      <c r="H69" s="8" t="n"/>
      <c r="I69" s="13">
        <f>IF($B69="","",$F69+$G69+$H69)</f>
        <v/>
      </c>
      <c r="J69" s="8" t="n"/>
      <c r="K69" s="7" t="n"/>
      <c r="L69" s="6" t="n"/>
      <c r="M69" s="11">
        <f>IF($B69="","",IF(AND($J69&gt;0,$J69&gt;=$I69),"Recebido",IF($J69&gt;0,"Recebido parcial",IF(AND($E69&lt;&gt;"",TODAY()&gt;$E69),"Atrasado","Em aberto"))))</f>
        <v/>
      </c>
      <c r="N69" s="11">
        <f>IF($B69="","",IF($M69="Atrasado",TODAY()-$E69,IF(AND($K69&lt;&gt;"",$K69&gt;$E69),$K69-$E69,0)))</f>
        <v/>
      </c>
      <c r="O69" s="13">
        <f>IF($B69="","",$F69+$H69)</f>
        <v/>
      </c>
      <c r="P69" s="13">
        <f>IF($B69="","",IF($J69=0,0,ROUND($O69*IFERROR(VLOOKUP($B69,Contratos!$A:$R,10,FALSE),0),2)))</f>
        <v/>
      </c>
      <c r="Q69" s="8" t="n"/>
      <c r="R69" s="6" t="n"/>
      <c r="S69" s="13">
        <f>IF($B69="","",IF($J69=0,0,ROUND($J69-$P69-$Q69,2)))</f>
        <v/>
      </c>
      <c r="T69" s="7" t="n"/>
      <c r="U69" s="11">
        <f>IF($B69="","",IF($T69&lt;&gt;"","Repassado",IF($J69&gt;0,"Pendente","")))</f>
        <v/>
      </c>
      <c r="V69" s="6" t="n"/>
    </row>
    <row r="70">
      <c r="A70" s="12" t="n"/>
      <c r="B70" s="6" t="n"/>
      <c r="C70" s="11">
        <f>IF($B70="","",IFERROR(VLOOKUP($B70,Contratos!$A:$R,2,FALSE),""))</f>
        <v/>
      </c>
      <c r="D70" s="11">
        <f>IF($B70="","",IFERROR(VLOOKUP($B70,Contratos!$A:$R,3,FALSE),""))</f>
        <v/>
      </c>
      <c r="E70" s="7" t="n"/>
      <c r="F70" s="13">
        <f>IF($B70="","",IFERROR(VLOOKUP($B70,Contratos!$A:$R,7,FALSE),0))</f>
        <v/>
      </c>
      <c r="G70" s="8" t="n"/>
      <c r="H70" s="8" t="n"/>
      <c r="I70" s="13">
        <f>IF($B70="","",$F70+$G70+$H70)</f>
        <v/>
      </c>
      <c r="J70" s="8" t="n"/>
      <c r="K70" s="7" t="n"/>
      <c r="L70" s="6" t="n"/>
      <c r="M70" s="11">
        <f>IF($B70="","",IF(AND($J70&gt;0,$J70&gt;=$I70),"Recebido",IF($J70&gt;0,"Recebido parcial",IF(AND($E70&lt;&gt;"",TODAY()&gt;$E70),"Atrasado","Em aberto"))))</f>
        <v/>
      </c>
      <c r="N70" s="11">
        <f>IF($B70="","",IF($M70="Atrasado",TODAY()-$E70,IF(AND($K70&lt;&gt;"",$K70&gt;$E70),$K70-$E70,0)))</f>
        <v/>
      </c>
      <c r="O70" s="13">
        <f>IF($B70="","",$F70+$H70)</f>
        <v/>
      </c>
      <c r="P70" s="13">
        <f>IF($B70="","",IF($J70=0,0,ROUND($O70*IFERROR(VLOOKUP($B70,Contratos!$A:$R,10,FALSE),0),2)))</f>
        <v/>
      </c>
      <c r="Q70" s="8" t="n"/>
      <c r="R70" s="6" t="n"/>
      <c r="S70" s="13">
        <f>IF($B70="","",IF($J70=0,0,ROUND($J70-$P70-$Q70,2)))</f>
        <v/>
      </c>
      <c r="T70" s="7" t="n"/>
      <c r="U70" s="11">
        <f>IF($B70="","",IF($T70&lt;&gt;"","Repassado",IF($J70&gt;0,"Pendente","")))</f>
        <v/>
      </c>
      <c r="V70" s="6" t="n"/>
    </row>
    <row r="71">
      <c r="A71" s="12" t="n"/>
      <c r="B71" s="6" t="n"/>
      <c r="C71" s="11">
        <f>IF($B71="","",IFERROR(VLOOKUP($B71,Contratos!$A:$R,2,FALSE),""))</f>
        <v/>
      </c>
      <c r="D71" s="11">
        <f>IF($B71="","",IFERROR(VLOOKUP($B71,Contratos!$A:$R,3,FALSE),""))</f>
        <v/>
      </c>
      <c r="E71" s="7" t="n"/>
      <c r="F71" s="13">
        <f>IF($B71="","",IFERROR(VLOOKUP($B71,Contratos!$A:$R,7,FALSE),0))</f>
        <v/>
      </c>
      <c r="G71" s="8" t="n"/>
      <c r="H71" s="8" t="n"/>
      <c r="I71" s="13">
        <f>IF($B71="","",$F71+$G71+$H71)</f>
        <v/>
      </c>
      <c r="J71" s="8" t="n"/>
      <c r="K71" s="7" t="n"/>
      <c r="L71" s="6" t="n"/>
      <c r="M71" s="11">
        <f>IF($B71="","",IF(AND($J71&gt;0,$J71&gt;=$I71),"Recebido",IF($J71&gt;0,"Recebido parcial",IF(AND($E71&lt;&gt;"",TODAY()&gt;$E71),"Atrasado","Em aberto"))))</f>
        <v/>
      </c>
      <c r="N71" s="11">
        <f>IF($B71="","",IF($M71="Atrasado",TODAY()-$E71,IF(AND($K71&lt;&gt;"",$K71&gt;$E71),$K71-$E71,0)))</f>
        <v/>
      </c>
      <c r="O71" s="13">
        <f>IF($B71="","",$F71+$H71)</f>
        <v/>
      </c>
      <c r="P71" s="13">
        <f>IF($B71="","",IF($J71=0,0,ROUND($O71*IFERROR(VLOOKUP($B71,Contratos!$A:$R,10,FALSE),0),2)))</f>
        <v/>
      </c>
      <c r="Q71" s="8" t="n"/>
      <c r="R71" s="6" t="n"/>
      <c r="S71" s="13">
        <f>IF($B71="","",IF($J71=0,0,ROUND($J71-$P71-$Q71,2)))</f>
        <v/>
      </c>
      <c r="T71" s="7" t="n"/>
      <c r="U71" s="11">
        <f>IF($B71="","",IF($T71&lt;&gt;"","Repassado",IF($J71&gt;0,"Pendente","")))</f>
        <v/>
      </c>
      <c r="V71" s="6" t="n"/>
    </row>
    <row r="72">
      <c r="A72" s="12" t="n"/>
      <c r="B72" s="6" t="n"/>
      <c r="C72" s="11">
        <f>IF($B72="","",IFERROR(VLOOKUP($B72,Contratos!$A:$R,2,FALSE),""))</f>
        <v/>
      </c>
      <c r="D72" s="11">
        <f>IF($B72="","",IFERROR(VLOOKUP($B72,Contratos!$A:$R,3,FALSE),""))</f>
        <v/>
      </c>
      <c r="E72" s="7" t="n"/>
      <c r="F72" s="13">
        <f>IF($B72="","",IFERROR(VLOOKUP($B72,Contratos!$A:$R,7,FALSE),0))</f>
        <v/>
      </c>
      <c r="G72" s="8" t="n"/>
      <c r="H72" s="8" t="n"/>
      <c r="I72" s="13">
        <f>IF($B72="","",$F72+$G72+$H72)</f>
        <v/>
      </c>
      <c r="J72" s="8" t="n"/>
      <c r="K72" s="7" t="n"/>
      <c r="L72" s="6" t="n"/>
      <c r="M72" s="11">
        <f>IF($B72="","",IF(AND($J72&gt;0,$J72&gt;=$I72),"Recebido",IF($J72&gt;0,"Recebido parcial",IF(AND($E72&lt;&gt;"",TODAY()&gt;$E72),"Atrasado","Em aberto"))))</f>
        <v/>
      </c>
      <c r="N72" s="11">
        <f>IF($B72="","",IF($M72="Atrasado",TODAY()-$E72,IF(AND($K72&lt;&gt;"",$K72&gt;$E72),$K72-$E72,0)))</f>
        <v/>
      </c>
      <c r="O72" s="13">
        <f>IF($B72="","",$F72+$H72)</f>
        <v/>
      </c>
      <c r="P72" s="13">
        <f>IF($B72="","",IF($J72=0,0,ROUND($O72*IFERROR(VLOOKUP($B72,Contratos!$A:$R,10,FALSE),0),2)))</f>
        <v/>
      </c>
      <c r="Q72" s="8" t="n"/>
      <c r="R72" s="6" t="n"/>
      <c r="S72" s="13">
        <f>IF($B72="","",IF($J72=0,0,ROUND($J72-$P72-$Q72,2)))</f>
        <v/>
      </c>
      <c r="T72" s="7" t="n"/>
      <c r="U72" s="11">
        <f>IF($B72="","",IF($T72&lt;&gt;"","Repassado",IF($J72&gt;0,"Pendente","")))</f>
        <v/>
      </c>
      <c r="V72" s="6" t="n"/>
    </row>
    <row r="73">
      <c r="A73" s="12" t="n"/>
      <c r="B73" s="6" t="n"/>
      <c r="C73" s="11">
        <f>IF($B73="","",IFERROR(VLOOKUP($B73,Contratos!$A:$R,2,FALSE),""))</f>
        <v/>
      </c>
      <c r="D73" s="11">
        <f>IF($B73="","",IFERROR(VLOOKUP($B73,Contratos!$A:$R,3,FALSE),""))</f>
        <v/>
      </c>
      <c r="E73" s="7" t="n"/>
      <c r="F73" s="13">
        <f>IF($B73="","",IFERROR(VLOOKUP($B73,Contratos!$A:$R,7,FALSE),0))</f>
        <v/>
      </c>
      <c r="G73" s="8" t="n"/>
      <c r="H73" s="8" t="n"/>
      <c r="I73" s="13">
        <f>IF($B73="","",$F73+$G73+$H73)</f>
        <v/>
      </c>
      <c r="J73" s="8" t="n"/>
      <c r="K73" s="7" t="n"/>
      <c r="L73" s="6" t="n"/>
      <c r="M73" s="11">
        <f>IF($B73="","",IF(AND($J73&gt;0,$J73&gt;=$I73),"Recebido",IF($J73&gt;0,"Recebido parcial",IF(AND($E73&lt;&gt;"",TODAY()&gt;$E73),"Atrasado","Em aberto"))))</f>
        <v/>
      </c>
      <c r="N73" s="11">
        <f>IF($B73="","",IF($M73="Atrasado",TODAY()-$E73,IF(AND($K73&lt;&gt;"",$K73&gt;$E73),$K73-$E73,0)))</f>
        <v/>
      </c>
      <c r="O73" s="13">
        <f>IF($B73="","",$F73+$H73)</f>
        <v/>
      </c>
      <c r="P73" s="13">
        <f>IF($B73="","",IF($J73=0,0,ROUND($O73*IFERROR(VLOOKUP($B73,Contratos!$A:$R,10,FALSE),0),2)))</f>
        <v/>
      </c>
      <c r="Q73" s="8" t="n"/>
      <c r="R73" s="6" t="n"/>
      <c r="S73" s="13">
        <f>IF($B73="","",IF($J73=0,0,ROUND($J73-$P73-$Q73,2)))</f>
        <v/>
      </c>
      <c r="T73" s="7" t="n"/>
      <c r="U73" s="11">
        <f>IF($B73="","",IF($T73&lt;&gt;"","Repassado",IF($J73&gt;0,"Pendente","")))</f>
        <v/>
      </c>
      <c r="V73" s="6" t="n"/>
    </row>
    <row r="74">
      <c r="A74" s="12" t="n"/>
      <c r="B74" s="6" t="n"/>
      <c r="C74" s="11">
        <f>IF($B74="","",IFERROR(VLOOKUP($B74,Contratos!$A:$R,2,FALSE),""))</f>
        <v/>
      </c>
      <c r="D74" s="11">
        <f>IF($B74="","",IFERROR(VLOOKUP($B74,Contratos!$A:$R,3,FALSE),""))</f>
        <v/>
      </c>
      <c r="E74" s="7" t="n"/>
      <c r="F74" s="13">
        <f>IF($B74="","",IFERROR(VLOOKUP($B74,Contratos!$A:$R,7,FALSE),0))</f>
        <v/>
      </c>
      <c r="G74" s="8" t="n"/>
      <c r="H74" s="8" t="n"/>
      <c r="I74" s="13">
        <f>IF($B74="","",$F74+$G74+$H74)</f>
        <v/>
      </c>
      <c r="J74" s="8" t="n"/>
      <c r="K74" s="7" t="n"/>
      <c r="L74" s="6" t="n"/>
      <c r="M74" s="11">
        <f>IF($B74="","",IF(AND($J74&gt;0,$J74&gt;=$I74),"Recebido",IF($J74&gt;0,"Recebido parcial",IF(AND($E74&lt;&gt;"",TODAY()&gt;$E74),"Atrasado","Em aberto"))))</f>
        <v/>
      </c>
      <c r="N74" s="11">
        <f>IF($B74="","",IF($M74="Atrasado",TODAY()-$E74,IF(AND($K74&lt;&gt;"",$K74&gt;$E74),$K74-$E74,0)))</f>
        <v/>
      </c>
      <c r="O74" s="13">
        <f>IF($B74="","",$F74+$H74)</f>
        <v/>
      </c>
      <c r="P74" s="13">
        <f>IF($B74="","",IF($J74=0,0,ROUND($O74*IFERROR(VLOOKUP($B74,Contratos!$A:$R,10,FALSE),0),2)))</f>
        <v/>
      </c>
      <c r="Q74" s="8" t="n"/>
      <c r="R74" s="6" t="n"/>
      <c r="S74" s="13">
        <f>IF($B74="","",IF($J74=0,0,ROUND($J74-$P74-$Q74,2)))</f>
        <v/>
      </c>
      <c r="T74" s="7" t="n"/>
      <c r="U74" s="11">
        <f>IF($B74="","",IF($T74&lt;&gt;"","Repassado",IF($J74&gt;0,"Pendente","")))</f>
        <v/>
      </c>
      <c r="V74" s="6" t="n"/>
    </row>
    <row r="75">
      <c r="A75" s="12" t="n"/>
      <c r="B75" s="6" t="n"/>
      <c r="C75" s="11">
        <f>IF($B75="","",IFERROR(VLOOKUP($B75,Contratos!$A:$R,2,FALSE),""))</f>
        <v/>
      </c>
      <c r="D75" s="11">
        <f>IF($B75="","",IFERROR(VLOOKUP($B75,Contratos!$A:$R,3,FALSE),""))</f>
        <v/>
      </c>
      <c r="E75" s="7" t="n"/>
      <c r="F75" s="13">
        <f>IF($B75="","",IFERROR(VLOOKUP($B75,Contratos!$A:$R,7,FALSE),0))</f>
        <v/>
      </c>
      <c r="G75" s="8" t="n"/>
      <c r="H75" s="8" t="n"/>
      <c r="I75" s="13">
        <f>IF($B75="","",$F75+$G75+$H75)</f>
        <v/>
      </c>
      <c r="J75" s="8" t="n"/>
      <c r="K75" s="7" t="n"/>
      <c r="L75" s="6" t="n"/>
      <c r="M75" s="11">
        <f>IF($B75="","",IF(AND($J75&gt;0,$J75&gt;=$I75),"Recebido",IF($J75&gt;0,"Recebido parcial",IF(AND($E75&lt;&gt;"",TODAY()&gt;$E75),"Atrasado","Em aberto"))))</f>
        <v/>
      </c>
      <c r="N75" s="11">
        <f>IF($B75="","",IF($M75="Atrasado",TODAY()-$E75,IF(AND($K75&lt;&gt;"",$K75&gt;$E75),$K75-$E75,0)))</f>
        <v/>
      </c>
      <c r="O75" s="13">
        <f>IF($B75="","",$F75+$H75)</f>
        <v/>
      </c>
      <c r="P75" s="13">
        <f>IF($B75="","",IF($J75=0,0,ROUND($O75*IFERROR(VLOOKUP($B75,Contratos!$A:$R,10,FALSE),0),2)))</f>
        <v/>
      </c>
      <c r="Q75" s="8" t="n"/>
      <c r="R75" s="6" t="n"/>
      <c r="S75" s="13">
        <f>IF($B75="","",IF($J75=0,0,ROUND($J75-$P75-$Q75,2)))</f>
        <v/>
      </c>
      <c r="T75" s="7" t="n"/>
      <c r="U75" s="11">
        <f>IF($B75="","",IF($T75&lt;&gt;"","Repassado",IF($J75&gt;0,"Pendente","")))</f>
        <v/>
      </c>
      <c r="V75" s="6" t="n"/>
    </row>
    <row r="76">
      <c r="A76" s="12" t="n"/>
      <c r="B76" s="6" t="n"/>
      <c r="C76" s="11">
        <f>IF($B76="","",IFERROR(VLOOKUP($B76,Contratos!$A:$R,2,FALSE),""))</f>
        <v/>
      </c>
      <c r="D76" s="11">
        <f>IF($B76="","",IFERROR(VLOOKUP($B76,Contratos!$A:$R,3,FALSE),""))</f>
        <v/>
      </c>
      <c r="E76" s="7" t="n"/>
      <c r="F76" s="13">
        <f>IF($B76="","",IFERROR(VLOOKUP($B76,Contratos!$A:$R,7,FALSE),0))</f>
        <v/>
      </c>
      <c r="G76" s="8" t="n"/>
      <c r="H76" s="8" t="n"/>
      <c r="I76" s="13">
        <f>IF($B76="","",$F76+$G76+$H76)</f>
        <v/>
      </c>
      <c r="J76" s="8" t="n"/>
      <c r="K76" s="7" t="n"/>
      <c r="L76" s="6" t="n"/>
      <c r="M76" s="11">
        <f>IF($B76="","",IF(AND($J76&gt;0,$J76&gt;=$I76),"Recebido",IF($J76&gt;0,"Recebido parcial",IF(AND($E76&lt;&gt;"",TODAY()&gt;$E76),"Atrasado","Em aberto"))))</f>
        <v/>
      </c>
      <c r="N76" s="11">
        <f>IF($B76="","",IF($M76="Atrasado",TODAY()-$E76,IF(AND($K76&lt;&gt;"",$K76&gt;$E76),$K76-$E76,0)))</f>
        <v/>
      </c>
      <c r="O76" s="13">
        <f>IF($B76="","",$F76+$H76)</f>
        <v/>
      </c>
      <c r="P76" s="13">
        <f>IF($B76="","",IF($J76=0,0,ROUND($O76*IFERROR(VLOOKUP($B76,Contratos!$A:$R,10,FALSE),0),2)))</f>
        <v/>
      </c>
      <c r="Q76" s="8" t="n"/>
      <c r="R76" s="6" t="n"/>
      <c r="S76" s="13">
        <f>IF($B76="","",IF($J76=0,0,ROUND($J76-$P76-$Q76,2)))</f>
        <v/>
      </c>
      <c r="T76" s="7" t="n"/>
      <c r="U76" s="11">
        <f>IF($B76="","",IF($T76&lt;&gt;"","Repassado",IF($J76&gt;0,"Pendente","")))</f>
        <v/>
      </c>
      <c r="V76" s="6" t="n"/>
    </row>
    <row r="77">
      <c r="A77" s="12" t="n"/>
      <c r="B77" s="6" t="n"/>
      <c r="C77" s="11">
        <f>IF($B77="","",IFERROR(VLOOKUP($B77,Contratos!$A:$R,2,FALSE),""))</f>
        <v/>
      </c>
      <c r="D77" s="11">
        <f>IF($B77="","",IFERROR(VLOOKUP($B77,Contratos!$A:$R,3,FALSE),""))</f>
        <v/>
      </c>
      <c r="E77" s="7" t="n"/>
      <c r="F77" s="13">
        <f>IF($B77="","",IFERROR(VLOOKUP($B77,Contratos!$A:$R,7,FALSE),0))</f>
        <v/>
      </c>
      <c r="G77" s="8" t="n"/>
      <c r="H77" s="8" t="n"/>
      <c r="I77" s="13">
        <f>IF($B77="","",$F77+$G77+$H77)</f>
        <v/>
      </c>
      <c r="J77" s="8" t="n"/>
      <c r="K77" s="7" t="n"/>
      <c r="L77" s="6" t="n"/>
      <c r="M77" s="11">
        <f>IF($B77="","",IF(AND($J77&gt;0,$J77&gt;=$I77),"Recebido",IF($J77&gt;0,"Recebido parcial",IF(AND($E77&lt;&gt;"",TODAY()&gt;$E77),"Atrasado","Em aberto"))))</f>
        <v/>
      </c>
      <c r="N77" s="11">
        <f>IF($B77="","",IF($M77="Atrasado",TODAY()-$E77,IF(AND($K77&lt;&gt;"",$K77&gt;$E77),$K77-$E77,0)))</f>
        <v/>
      </c>
      <c r="O77" s="13">
        <f>IF($B77="","",$F77+$H77)</f>
        <v/>
      </c>
      <c r="P77" s="13">
        <f>IF($B77="","",IF($J77=0,0,ROUND($O77*IFERROR(VLOOKUP($B77,Contratos!$A:$R,10,FALSE),0),2)))</f>
        <v/>
      </c>
      <c r="Q77" s="8" t="n"/>
      <c r="R77" s="6" t="n"/>
      <c r="S77" s="13">
        <f>IF($B77="","",IF($J77=0,0,ROUND($J77-$P77-$Q77,2)))</f>
        <v/>
      </c>
      <c r="T77" s="7" t="n"/>
      <c r="U77" s="11">
        <f>IF($B77="","",IF($T77&lt;&gt;"","Repassado",IF($J77&gt;0,"Pendente","")))</f>
        <v/>
      </c>
      <c r="V77" s="6" t="n"/>
    </row>
    <row r="78">
      <c r="A78" s="12" t="n"/>
      <c r="B78" s="6" t="n"/>
      <c r="C78" s="11">
        <f>IF($B78="","",IFERROR(VLOOKUP($B78,Contratos!$A:$R,2,FALSE),""))</f>
        <v/>
      </c>
      <c r="D78" s="11">
        <f>IF($B78="","",IFERROR(VLOOKUP($B78,Contratos!$A:$R,3,FALSE),""))</f>
        <v/>
      </c>
      <c r="E78" s="7" t="n"/>
      <c r="F78" s="13">
        <f>IF($B78="","",IFERROR(VLOOKUP($B78,Contratos!$A:$R,7,FALSE),0))</f>
        <v/>
      </c>
      <c r="G78" s="8" t="n"/>
      <c r="H78" s="8" t="n"/>
      <c r="I78" s="13">
        <f>IF($B78="","",$F78+$G78+$H78)</f>
        <v/>
      </c>
      <c r="J78" s="8" t="n"/>
      <c r="K78" s="7" t="n"/>
      <c r="L78" s="6" t="n"/>
      <c r="M78" s="11">
        <f>IF($B78="","",IF(AND($J78&gt;0,$J78&gt;=$I78),"Recebido",IF($J78&gt;0,"Recebido parcial",IF(AND($E78&lt;&gt;"",TODAY()&gt;$E78),"Atrasado","Em aberto"))))</f>
        <v/>
      </c>
      <c r="N78" s="11">
        <f>IF($B78="","",IF($M78="Atrasado",TODAY()-$E78,IF(AND($K78&lt;&gt;"",$K78&gt;$E78),$K78-$E78,0)))</f>
        <v/>
      </c>
      <c r="O78" s="13">
        <f>IF($B78="","",$F78+$H78)</f>
        <v/>
      </c>
      <c r="P78" s="13">
        <f>IF($B78="","",IF($J78=0,0,ROUND($O78*IFERROR(VLOOKUP($B78,Contratos!$A:$R,10,FALSE),0),2)))</f>
        <v/>
      </c>
      <c r="Q78" s="8" t="n"/>
      <c r="R78" s="6" t="n"/>
      <c r="S78" s="13">
        <f>IF($B78="","",IF($J78=0,0,ROUND($J78-$P78-$Q78,2)))</f>
        <v/>
      </c>
      <c r="T78" s="7" t="n"/>
      <c r="U78" s="11">
        <f>IF($B78="","",IF($T78&lt;&gt;"","Repassado",IF($J78&gt;0,"Pendente","")))</f>
        <v/>
      </c>
      <c r="V78" s="6" t="n"/>
    </row>
    <row r="79">
      <c r="A79" s="12" t="n"/>
      <c r="B79" s="6" t="n"/>
      <c r="C79" s="11">
        <f>IF($B79="","",IFERROR(VLOOKUP($B79,Contratos!$A:$R,2,FALSE),""))</f>
        <v/>
      </c>
      <c r="D79" s="11">
        <f>IF($B79="","",IFERROR(VLOOKUP($B79,Contratos!$A:$R,3,FALSE),""))</f>
        <v/>
      </c>
      <c r="E79" s="7" t="n"/>
      <c r="F79" s="13">
        <f>IF($B79="","",IFERROR(VLOOKUP($B79,Contratos!$A:$R,7,FALSE),0))</f>
        <v/>
      </c>
      <c r="G79" s="8" t="n"/>
      <c r="H79" s="8" t="n"/>
      <c r="I79" s="13">
        <f>IF($B79="","",$F79+$G79+$H79)</f>
        <v/>
      </c>
      <c r="J79" s="8" t="n"/>
      <c r="K79" s="7" t="n"/>
      <c r="L79" s="6" t="n"/>
      <c r="M79" s="11">
        <f>IF($B79="","",IF(AND($J79&gt;0,$J79&gt;=$I79),"Recebido",IF($J79&gt;0,"Recebido parcial",IF(AND($E79&lt;&gt;"",TODAY()&gt;$E79),"Atrasado","Em aberto"))))</f>
        <v/>
      </c>
      <c r="N79" s="11">
        <f>IF($B79="","",IF($M79="Atrasado",TODAY()-$E79,IF(AND($K79&lt;&gt;"",$K79&gt;$E79),$K79-$E79,0)))</f>
        <v/>
      </c>
      <c r="O79" s="13">
        <f>IF($B79="","",$F79+$H79)</f>
        <v/>
      </c>
      <c r="P79" s="13">
        <f>IF($B79="","",IF($J79=0,0,ROUND($O79*IFERROR(VLOOKUP($B79,Contratos!$A:$R,10,FALSE),0),2)))</f>
        <v/>
      </c>
      <c r="Q79" s="8" t="n"/>
      <c r="R79" s="6" t="n"/>
      <c r="S79" s="13">
        <f>IF($B79="","",IF($J79=0,0,ROUND($J79-$P79-$Q79,2)))</f>
        <v/>
      </c>
      <c r="T79" s="7" t="n"/>
      <c r="U79" s="11">
        <f>IF($B79="","",IF($T79&lt;&gt;"","Repassado",IF($J79&gt;0,"Pendente","")))</f>
        <v/>
      </c>
      <c r="V79" s="6" t="n"/>
    </row>
    <row r="80">
      <c r="A80" s="12" t="n"/>
      <c r="B80" s="6" t="n"/>
      <c r="C80" s="11">
        <f>IF($B80="","",IFERROR(VLOOKUP($B80,Contratos!$A:$R,2,FALSE),""))</f>
        <v/>
      </c>
      <c r="D80" s="11">
        <f>IF($B80="","",IFERROR(VLOOKUP($B80,Contratos!$A:$R,3,FALSE),""))</f>
        <v/>
      </c>
      <c r="E80" s="7" t="n"/>
      <c r="F80" s="13">
        <f>IF($B80="","",IFERROR(VLOOKUP($B80,Contratos!$A:$R,7,FALSE),0))</f>
        <v/>
      </c>
      <c r="G80" s="8" t="n"/>
      <c r="H80" s="8" t="n"/>
      <c r="I80" s="13">
        <f>IF($B80="","",$F80+$G80+$H80)</f>
        <v/>
      </c>
      <c r="J80" s="8" t="n"/>
      <c r="K80" s="7" t="n"/>
      <c r="L80" s="6" t="n"/>
      <c r="M80" s="11">
        <f>IF($B80="","",IF(AND($J80&gt;0,$J80&gt;=$I80),"Recebido",IF($J80&gt;0,"Recebido parcial",IF(AND($E80&lt;&gt;"",TODAY()&gt;$E80),"Atrasado","Em aberto"))))</f>
        <v/>
      </c>
      <c r="N80" s="11">
        <f>IF($B80="","",IF($M80="Atrasado",TODAY()-$E80,IF(AND($K80&lt;&gt;"",$K80&gt;$E80),$K80-$E80,0)))</f>
        <v/>
      </c>
      <c r="O80" s="13">
        <f>IF($B80="","",$F80+$H80)</f>
        <v/>
      </c>
      <c r="P80" s="13">
        <f>IF($B80="","",IF($J80=0,0,ROUND($O80*IFERROR(VLOOKUP($B80,Contratos!$A:$R,10,FALSE),0),2)))</f>
        <v/>
      </c>
      <c r="Q80" s="8" t="n"/>
      <c r="R80" s="6" t="n"/>
      <c r="S80" s="13">
        <f>IF($B80="","",IF($J80=0,0,ROUND($J80-$P80-$Q80,2)))</f>
        <v/>
      </c>
      <c r="T80" s="7" t="n"/>
      <c r="U80" s="11">
        <f>IF($B80="","",IF($T80&lt;&gt;"","Repassado",IF($J80&gt;0,"Pendente","")))</f>
        <v/>
      </c>
      <c r="V80" s="6" t="n"/>
    </row>
    <row r="81">
      <c r="A81" s="12" t="n"/>
      <c r="B81" s="6" t="n"/>
      <c r="C81" s="11">
        <f>IF($B81="","",IFERROR(VLOOKUP($B81,Contratos!$A:$R,2,FALSE),""))</f>
        <v/>
      </c>
      <c r="D81" s="11">
        <f>IF($B81="","",IFERROR(VLOOKUP($B81,Contratos!$A:$R,3,FALSE),""))</f>
        <v/>
      </c>
      <c r="E81" s="7" t="n"/>
      <c r="F81" s="13">
        <f>IF($B81="","",IFERROR(VLOOKUP($B81,Contratos!$A:$R,7,FALSE),0))</f>
        <v/>
      </c>
      <c r="G81" s="8" t="n"/>
      <c r="H81" s="8" t="n"/>
      <c r="I81" s="13">
        <f>IF($B81="","",$F81+$G81+$H81)</f>
        <v/>
      </c>
      <c r="J81" s="8" t="n"/>
      <c r="K81" s="7" t="n"/>
      <c r="L81" s="6" t="n"/>
      <c r="M81" s="11">
        <f>IF($B81="","",IF(AND($J81&gt;0,$J81&gt;=$I81),"Recebido",IF($J81&gt;0,"Recebido parcial",IF(AND($E81&lt;&gt;"",TODAY()&gt;$E81),"Atrasado","Em aberto"))))</f>
        <v/>
      </c>
      <c r="N81" s="11">
        <f>IF($B81="","",IF($M81="Atrasado",TODAY()-$E81,IF(AND($K81&lt;&gt;"",$K81&gt;$E81),$K81-$E81,0)))</f>
        <v/>
      </c>
      <c r="O81" s="13">
        <f>IF($B81="","",$F81+$H81)</f>
        <v/>
      </c>
      <c r="P81" s="13">
        <f>IF($B81="","",IF($J81=0,0,ROUND($O81*IFERROR(VLOOKUP($B81,Contratos!$A:$R,10,FALSE),0),2)))</f>
        <v/>
      </c>
      <c r="Q81" s="8" t="n"/>
      <c r="R81" s="6" t="n"/>
      <c r="S81" s="13">
        <f>IF($B81="","",IF($J81=0,0,ROUND($J81-$P81-$Q81,2)))</f>
        <v/>
      </c>
      <c r="T81" s="7" t="n"/>
      <c r="U81" s="11">
        <f>IF($B81="","",IF($T81&lt;&gt;"","Repassado",IF($J81&gt;0,"Pendente","")))</f>
        <v/>
      </c>
      <c r="V81" s="6" t="n"/>
    </row>
    <row r="82">
      <c r="A82" s="12" t="n"/>
      <c r="B82" s="6" t="n"/>
      <c r="C82" s="11">
        <f>IF($B82="","",IFERROR(VLOOKUP($B82,Contratos!$A:$R,2,FALSE),""))</f>
        <v/>
      </c>
      <c r="D82" s="11">
        <f>IF($B82="","",IFERROR(VLOOKUP($B82,Contratos!$A:$R,3,FALSE),""))</f>
        <v/>
      </c>
      <c r="E82" s="7" t="n"/>
      <c r="F82" s="13">
        <f>IF($B82="","",IFERROR(VLOOKUP($B82,Contratos!$A:$R,7,FALSE),0))</f>
        <v/>
      </c>
      <c r="G82" s="8" t="n"/>
      <c r="H82" s="8" t="n"/>
      <c r="I82" s="13">
        <f>IF($B82="","",$F82+$G82+$H82)</f>
        <v/>
      </c>
      <c r="J82" s="8" t="n"/>
      <c r="K82" s="7" t="n"/>
      <c r="L82" s="6" t="n"/>
      <c r="M82" s="11">
        <f>IF($B82="","",IF(AND($J82&gt;0,$J82&gt;=$I82),"Recebido",IF($J82&gt;0,"Recebido parcial",IF(AND($E82&lt;&gt;"",TODAY()&gt;$E82),"Atrasado","Em aberto"))))</f>
        <v/>
      </c>
      <c r="N82" s="11">
        <f>IF($B82="","",IF($M82="Atrasado",TODAY()-$E82,IF(AND($K82&lt;&gt;"",$K82&gt;$E82),$K82-$E82,0)))</f>
        <v/>
      </c>
      <c r="O82" s="13">
        <f>IF($B82="","",$F82+$H82)</f>
        <v/>
      </c>
      <c r="P82" s="13">
        <f>IF($B82="","",IF($J82=0,0,ROUND($O82*IFERROR(VLOOKUP($B82,Contratos!$A:$R,10,FALSE),0),2)))</f>
        <v/>
      </c>
      <c r="Q82" s="8" t="n"/>
      <c r="R82" s="6" t="n"/>
      <c r="S82" s="13">
        <f>IF($B82="","",IF($J82=0,0,ROUND($J82-$P82-$Q82,2)))</f>
        <v/>
      </c>
      <c r="T82" s="7" t="n"/>
      <c r="U82" s="11">
        <f>IF($B82="","",IF($T82&lt;&gt;"","Repassado",IF($J82&gt;0,"Pendente","")))</f>
        <v/>
      </c>
      <c r="V82" s="6" t="n"/>
    </row>
    <row r="83">
      <c r="A83" s="12" t="n"/>
      <c r="B83" s="6" t="n"/>
      <c r="C83" s="11">
        <f>IF($B83="","",IFERROR(VLOOKUP($B83,Contratos!$A:$R,2,FALSE),""))</f>
        <v/>
      </c>
      <c r="D83" s="11">
        <f>IF($B83="","",IFERROR(VLOOKUP($B83,Contratos!$A:$R,3,FALSE),""))</f>
        <v/>
      </c>
      <c r="E83" s="7" t="n"/>
      <c r="F83" s="13">
        <f>IF($B83="","",IFERROR(VLOOKUP($B83,Contratos!$A:$R,7,FALSE),0))</f>
        <v/>
      </c>
      <c r="G83" s="8" t="n"/>
      <c r="H83" s="8" t="n"/>
      <c r="I83" s="13">
        <f>IF($B83="","",$F83+$G83+$H83)</f>
        <v/>
      </c>
      <c r="J83" s="8" t="n"/>
      <c r="K83" s="7" t="n"/>
      <c r="L83" s="6" t="n"/>
      <c r="M83" s="11">
        <f>IF($B83="","",IF(AND($J83&gt;0,$J83&gt;=$I83),"Recebido",IF($J83&gt;0,"Recebido parcial",IF(AND($E83&lt;&gt;"",TODAY()&gt;$E83),"Atrasado","Em aberto"))))</f>
        <v/>
      </c>
      <c r="N83" s="11">
        <f>IF($B83="","",IF($M83="Atrasado",TODAY()-$E83,IF(AND($K83&lt;&gt;"",$K83&gt;$E83),$K83-$E83,0)))</f>
        <v/>
      </c>
      <c r="O83" s="13">
        <f>IF($B83="","",$F83+$H83)</f>
        <v/>
      </c>
      <c r="P83" s="13">
        <f>IF($B83="","",IF($J83=0,0,ROUND($O83*IFERROR(VLOOKUP($B83,Contratos!$A:$R,10,FALSE),0),2)))</f>
        <v/>
      </c>
      <c r="Q83" s="8" t="n"/>
      <c r="R83" s="6" t="n"/>
      <c r="S83" s="13">
        <f>IF($B83="","",IF($J83=0,0,ROUND($J83-$P83-$Q83,2)))</f>
        <v/>
      </c>
      <c r="T83" s="7" t="n"/>
      <c r="U83" s="11">
        <f>IF($B83="","",IF($T83&lt;&gt;"","Repassado",IF($J83&gt;0,"Pendente","")))</f>
        <v/>
      </c>
      <c r="V83" s="6" t="n"/>
    </row>
    <row r="84">
      <c r="A84" s="12" t="n"/>
      <c r="B84" s="6" t="n"/>
      <c r="C84" s="11">
        <f>IF($B84="","",IFERROR(VLOOKUP($B84,Contratos!$A:$R,2,FALSE),""))</f>
        <v/>
      </c>
      <c r="D84" s="11">
        <f>IF($B84="","",IFERROR(VLOOKUP($B84,Contratos!$A:$R,3,FALSE),""))</f>
        <v/>
      </c>
      <c r="E84" s="7" t="n"/>
      <c r="F84" s="13">
        <f>IF($B84="","",IFERROR(VLOOKUP($B84,Contratos!$A:$R,7,FALSE),0))</f>
        <v/>
      </c>
      <c r="G84" s="8" t="n"/>
      <c r="H84" s="8" t="n"/>
      <c r="I84" s="13">
        <f>IF($B84="","",$F84+$G84+$H84)</f>
        <v/>
      </c>
      <c r="J84" s="8" t="n"/>
      <c r="K84" s="7" t="n"/>
      <c r="L84" s="6" t="n"/>
      <c r="M84" s="11">
        <f>IF($B84="","",IF(AND($J84&gt;0,$J84&gt;=$I84),"Recebido",IF($J84&gt;0,"Recebido parcial",IF(AND($E84&lt;&gt;"",TODAY()&gt;$E84),"Atrasado","Em aberto"))))</f>
        <v/>
      </c>
      <c r="N84" s="11">
        <f>IF($B84="","",IF($M84="Atrasado",TODAY()-$E84,IF(AND($K84&lt;&gt;"",$K84&gt;$E84),$K84-$E84,0)))</f>
        <v/>
      </c>
      <c r="O84" s="13">
        <f>IF($B84="","",$F84+$H84)</f>
        <v/>
      </c>
      <c r="P84" s="13">
        <f>IF($B84="","",IF($J84=0,0,ROUND($O84*IFERROR(VLOOKUP($B84,Contratos!$A:$R,10,FALSE),0),2)))</f>
        <v/>
      </c>
      <c r="Q84" s="8" t="n"/>
      <c r="R84" s="6" t="n"/>
      <c r="S84" s="13">
        <f>IF($B84="","",IF($J84=0,0,ROUND($J84-$P84-$Q84,2)))</f>
        <v/>
      </c>
      <c r="T84" s="7" t="n"/>
      <c r="U84" s="11">
        <f>IF($B84="","",IF($T84&lt;&gt;"","Repassado",IF($J84&gt;0,"Pendente","")))</f>
        <v/>
      </c>
      <c r="V84" s="6" t="n"/>
    </row>
    <row r="85">
      <c r="A85" s="12" t="n"/>
      <c r="B85" s="6" t="n"/>
      <c r="C85" s="11">
        <f>IF($B85="","",IFERROR(VLOOKUP($B85,Contratos!$A:$R,2,FALSE),""))</f>
        <v/>
      </c>
      <c r="D85" s="11">
        <f>IF($B85="","",IFERROR(VLOOKUP($B85,Contratos!$A:$R,3,FALSE),""))</f>
        <v/>
      </c>
      <c r="E85" s="7" t="n"/>
      <c r="F85" s="13">
        <f>IF($B85="","",IFERROR(VLOOKUP($B85,Contratos!$A:$R,7,FALSE),0))</f>
        <v/>
      </c>
      <c r="G85" s="8" t="n"/>
      <c r="H85" s="8" t="n"/>
      <c r="I85" s="13">
        <f>IF($B85="","",$F85+$G85+$H85)</f>
        <v/>
      </c>
      <c r="J85" s="8" t="n"/>
      <c r="K85" s="7" t="n"/>
      <c r="L85" s="6" t="n"/>
      <c r="M85" s="11">
        <f>IF($B85="","",IF(AND($J85&gt;0,$J85&gt;=$I85),"Recebido",IF($J85&gt;0,"Recebido parcial",IF(AND($E85&lt;&gt;"",TODAY()&gt;$E85),"Atrasado","Em aberto"))))</f>
        <v/>
      </c>
      <c r="N85" s="11">
        <f>IF($B85="","",IF($M85="Atrasado",TODAY()-$E85,IF(AND($K85&lt;&gt;"",$K85&gt;$E85),$K85-$E85,0)))</f>
        <v/>
      </c>
      <c r="O85" s="13">
        <f>IF($B85="","",$F85+$H85)</f>
        <v/>
      </c>
      <c r="P85" s="13">
        <f>IF($B85="","",IF($J85=0,0,ROUND($O85*IFERROR(VLOOKUP($B85,Contratos!$A:$R,10,FALSE),0),2)))</f>
        <v/>
      </c>
      <c r="Q85" s="8" t="n"/>
      <c r="R85" s="6" t="n"/>
      <c r="S85" s="13">
        <f>IF($B85="","",IF($J85=0,0,ROUND($J85-$P85-$Q85,2)))</f>
        <v/>
      </c>
      <c r="T85" s="7" t="n"/>
      <c r="U85" s="11">
        <f>IF($B85="","",IF($T85&lt;&gt;"","Repassado",IF($J85&gt;0,"Pendente","")))</f>
        <v/>
      </c>
      <c r="V85" s="6" t="n"/>
    </row>
    <row r="86">
      <c r="A86" s="12" t="n"/>
      <c r="B86" s="6" t="n"/>
      <c r="C86" s="11">
        <f>IF($B86="","",IFERROR(VLOOKUP($B86,Contratos!$A:$R,2,FALSE),""))</f>
        <v/>
      </c>
      <c r="D86" s="11">
        <f>IF($B86="","",IFERROR(VLOOKUP($B86,Contratos!$A:$R,3,FALSE),""))</f>
        <v/>
      </c>
      <c r="E86" s="7" t="n"/>
      <c r="F86" s="13">
        <f>IF($B86="","",IFERROR(VLOOKUP($B86,Contratos!$A:$R,7,FALSE),0))</f>
        <v/>
      </c>
      <c r="G86" s="8" t="n"/>
      <c r="H86" s="8" t="n"/>
      <c r="I86" s="13">
        <f>IF($B86="","",$F86+$G86+$H86)</f>
        <v/>
      </c>
      <c r="J86" s="8" t="n"/>
      <c r="K86" s="7" t="n"/>
      <c r="L86" s="6" t="n"/>
      <c r="M86" s="11">
        <f>IF($B86="","",IF(AND($J86&gt;0,$J86&gt;=$I86),"Recebido",IF($J86&gt;0,"Recebido parcial",IF(AND($E86&lt;&gt;"",TODAY()&gt;$E86),"Atrasado","Em aberto"))))</f>
        <v/>
      </c>
      <c r="N86" s="11">
        <f>IF($B86="","",IF($M86="Atrasado",TODAY()-$E86,IF(AND($K86&lt;&gt;"",$K86&gt;$E86),$K86-$E86,0)))</f>
        <v/>
      </c>
      <c r="O86" s="13">
        <f>IF($B86="","",$F86+$H86)</f>
        <v/>
      </c>
      <c r="P86" s="13">
        <f>IF($B86="","",IF($J86=0,0,ROUND($O86*IFERROR(VLOOKUP($B86,Contratos!$A:$R,10,FALSE),0),2)))</f>
        <v/>
      </c>
      <c r="Q86" s="8" t="n"/>
      <c r="R86" s="6" t="n"/>
      <c r="S86" s="13">
        <f>IF($B86="","",IF($J86=0,0,ROUND($J86-$P86-$Q86,2)))</f>
        <v/>
      </c>
      <c r="T86" s="7" t="n"/>
      <c r="U86" s="11">
        <f>IF($B86="","",IF($T86&lt;&gt;"","Repassado",IF($J86&gt;0,"Pendente","")))</f>
        <v/>
      </c>
      <c r="V86" s="6" t="n"/>
    </row>
    <row r="87">
      <c r="A87" s="12" t="n"/>
      <c r="B87" s="6" t="n"/>
      <c r="C87" s="11">
        <f>IF($B87="","",IFERROR(VLOOKUP($B87,Contratos!$A:$R,2,FALSE),""))</f>
        <v/>
      </c>
      <c r="D87" s="11">
        <f>IF($B87="","",IFERROR(VLOOKUP($B87,Contratos!$A:$R,3,FALSE),""))</f>
        <v/>
      </c>
      <c r="E87" s="7" t="n"/>
      <c r="F87" s="13">
        <f>IF($B87="","",IFERROR(VLOOKUP($B87,Contratos!$A:$R,7,FALSE),0))</f>
        <v/>
      </c>
      <c r="G87" s="8" t="n"/>
      <c r="H87" s="8" t="n"/>
      <c r="I87" s="13">
        <f>IF($B87="","",$F87+$G87+$H87)</f>
        <v/>
      </c>
      <c r="J87" s="8" t="n"/>
      <c r="K87" s="7" t="n"/>
      <c r="L87" s="6" t="n"/>
      <c r="M87" s="11">
        <f>IF($B87="","",IF(AND($J87&gt;0,$J87&gt;=$I87),"Recebido",IF($J87&gt;0,"Recebido parcial",IF(AND($E87&lt;&gt;"",TODAY()&gt;$E87),"Atrasado","Em aberto"))))</f>
        <v/>
      </c>
      <c r="N87" s="11">
        <f>IF($B87="","",IF($M87="Atrasado",TODAY()-$E87,IF(AND($K87&lt;&gt;"",$K87&gt;$E87),$K87-$E87,0)))</f>
        <v/>
      </c>
      <c r="O87" s="13">
        <f>IF($B87="","",$F87+$H87)</f>
        <v/>
      </c>
      <c r="P87" s="13">
        <f>IF($B87="","",IF($J87=0,0,ROUND($O87*IFERROR(VLOOKUP($B87,Contratos!$A:$R,10,FALSE),0),2)))</f>
        <v/>
      </c>
      <c r="Q87" s="8" t="n"/>
      <c r="R87" s="6" t="n"/>
      <c r="S87" s="13">
        <f>IF($B87="","",IF($J87=0,0,ROUND($J87-$P87-$Q87,2)))</f>
        <v/>
      </c>
      <c r="T87" s="7" t="n"/>
      <c r="U87" s="11">
        <f>IF($B87="","",IF($T87&lt;&gt;"","Repassado",IF($J87&gt;0,"Pendente","")))</f>
        <v/>
      </c>
      <c r="V87" s="6" t="n"/>
    </row>
    <row r="88">
      <c r="A88" s="12" t="n"/>
      <c r="B88" s="6" t="n"/>
      <c r="C88" s="11">
        <f>IF($B88="","",IFERROR(VLOOKUP($B88,Contratos!$A:$R,2,FALSE),""))</f>
        <v/>
      </c>
      <c r="D88" s="11">
        <f>IF($B88="","",IFERROR(VLOOKUP($B88,Contratos!$A:$R,3,FALSE),""))</f>
        <v/>
      </c>
      <c r="E88" s="7" t="n"/>
      <c r="F88" s="13">
        <f>IF($B88="","",IFERROR(VLOOKUP($B88,Contratos!$A:$R,7,FALSE),0))</f>
        <v/>
      </c>
      <c r="G88" s="8" t="n"/>
      <c r="H88" s="8" t="n"/>
      <c r="I88" s="13">
        <f>IF($B88="","",$F88+$G88+$H88)</f>
        <v/>
      </c>
      <c r="J88" s="8" t="n"/>
      <c r="K88" s="7" t="n"/>
      <c r="L88" s="6" t="n"/>
      <c r="M88" s="11">
        <f>IF($B88="","",IF(AND($J88&gt;0,$J88&gt;=$I88),"Recebido",IF($J88&gt;0,"Recebido parcial",IF(AND($E88&lt;&gt;"",TODAY()&gt;$E88),"Atrasado","Em aberto"))))</f>
        <v/>
      </c>
      <c r="N88" s="11">
        <f>IF($B88="","",IF($M88="Atrasado",TODAY()-$E88,IF(AND($K88&lt;&gt;"",$K88&gt;$E88),$K88-$E88,0)))</f>
        <v/>
      </c>
      <c r="O88" s="13">
        <f>IF($B88="","",$F88+$H88)</f>
        <v/>
      </c>
      <c r="P88" s="13">
        <f>IF($B88="","",IF($J88=0,0,ROUND($O88*IFERROR(VLOOKUP($B88,Contratos!$A:$R,10,FALSE),0),2)))</f>
        <v/>
      </c>
      <c r="Q88" s="8" t="n"/>
      <c r="R88" s="6" t="n"/>
      <c r="S88" s="13">
        <f>IF($B88="","",IF($J88=0,0,ROUND($J88-$P88-$Q88,2)))</f>
        <v/>
      </c>
      <c r="T88" s="7" t="n"/>
      <c r="U88" s="11">
        <f>IF($B88="","",IF($T88&lt;&gt;"","Repassado",IF($J88&gt;0,"Pendente","")))</f>
        <v/>
      </c>
      <c r="V88" s="6" t="n"/>
    </row>
    <row r="89">
      <c r="A89" s="12" t="n"/>
      <c r="B89" s="6" t="n"/>
      <c r="C89" s="11">
        <f>IF($B89="","",IFERROR(VLOOKUP($B89,Contratos!$A:$R,2,FALSE),""))</f>
        <v/>
      </c>
      <c r="D89" s="11">
        <f>IF($B89="","",IFERROR(VLOOKUP($B89,Contratos!$A:$R,3,FALSE),""))</f>
        <v/>
      </c>
      <c r="E89" s="7" t="n"/>
      <c r="F89" s="13">
        <f>IF($B89="","",IFERROR(VLOOKUP($B89,Contratos!$A:$R,7,FALSE),0))</f>
        <v/>
      </c>
      <c r="G89" s="8" t="n"/>
      <c r="H89" s="8" t="n"/>
      <c r="I89" s="13">
        <f>IF($B89="","",$F89+$G89+$H89)</f>
        <v/>
      </c>
      <c r="J89" s="8" t="n"/>
      <c r="K89" s="7" t="n"/>
      <c r="L89" s="6" t="n"/>
      <c r="M89" s="11">
        <f>IF($B89="","",IF(AND($J89&gt;0,$J89&gt;=$I89),"Recebido",IF($J89&gt;0,"Recebido parcial",IF(AND($E89&lt;&gt;"",TODAY()&gt;$E89),"Atrasado","Em aberto"))))</f>
        <v/>
      </c>
      <c r="N89" s="11">
        <f>IF($B89="","",IF($M89="Atrasado",TODAY()-$E89,IF(AND($K89&lt;&gt;"",$K89&gt;$E89),$K89-$E89,0)))</f>
        <v/>
      </c>
      <c r="O89" s="13">
        <f>IF($B89="","",$F89+$H89)</f>
        <v/>
      </c>
      <c r="P89" s="13">
        <f>IF($B89="","",IF($J89=0,0,ROUND($O89*IFERROR(VLOOKUP($B89,Contratos!$A:$R,10,FALSE),0),2)))</f>
        <v/>
      </c>
      <c r="Q89" s="8" t="n"/>
      <c r="R89" s="6" t="n"/>
      <c r="S89" s="13">
        <f>IF($B89="","",IF($J89=0,0,ROUND($J89-$P89-$Q89,2)))</f>
        <v/>
      </c>
      <c r="T89" s="7" t="n"/>
      <c r="U89" s="11">
        <f>IF($B89="","",IF($T89&lt;&gt;"","Repassado",IF($J89&gt;0,"Pendente","")))</f>
        <v/>
      </c>
      <c r="V89" s="6" t="n"/>
    </row>
    <row r="90">
      <c r="A90" s="12" t="n"/>
      <c r="B90" s="6" t="n"/>
      <c r="C90" s="11">
        <f>IF($B90="","",IFERROR(VLOOKUP($B90,Contratos!$A:$R,2,FALSE),""))</f>
        <v/>
      </c>
      <c r="D90" s="11">
        <f>IF($B90="","",IFERROR(VLOOKUP($B90,Contratos!$A:$R,3,FALSE),""))</f>
        <v/>
      </c>
      <c r="E90" s="7" t="n"/>
      <c r="F90" s="13">
        <f>IF($B90="","",IFERROR(VLOOKUP($B90,Contratos!$A:$R,7,FALSE),0))</f>
        <v/>
      </c>
      <c r="G90" s="8" t="n"/>
      <c r="H90" s="8" t="n"/>
      <c r="I90" s="13">
        <f>IF($B90="","",$F90+$G90+$H90)</f>
        <v/>
      </c>
      <c r="J90" s="8" t="n"/>
      <c r="K90" s="7" t="n"/>
      <c r="L90" s="6" t="n"/>
      <c r="M90" s="11">
        <f>IF($B90="","",IF(AND($J90&gt;0,$J90&gt;=$I90),"Recebido",IF($J90&gt;0,"Recebido parcial",IF(AND($E90&lt;&gt;"",TODAY()&gt;$E90),"Atrasado","Em aberto"))))</f>
        <v/>
      </c>
      <c r="N90" s="11">
        <f>IF($B90="","",IF($M90="Atrasado",TODAY()-$E90,IF(AND($K90&lt;&gt;"",$K90&gt;$E90),$K90-$E90,0)))</f>
        <v/>
      </c>
      <c r="O90" s="13">
        <f>IF($B90="","",$F90+$H90)</f>
        <v/>
      </c>
      <c r="P90" s="13">
        <f>IF($B90="","",IF($J90=0,0,ROUND($O90*IFERROR(VLOOKUP($B90,Contratos!$A:$R,10,FALSE),0),2)))</f>
        <v/>
      </c>
      <c r="Q90" s="8" t="n"/>
      <c r="R90" s="6" t="n"/>
      <c r="S90" s="13">
        <f>IF($B90="","",IF($J90=0,0,ROUND($J90-$P90-$Q90,2)))</f>
        <v/>
      </c>
      <c r="T90" s="7" t="n"/>
      <c r="U90" s="11">
        <f>IF($B90="","",IF($T90&lt;&gt;"","Repassado",IF($J90&gt;0,"Pendente","")))</f>
        <v/>
      </c>
      <c r="V90" s="6" t="n"/>
    </row>
    <row r="91">
      <c r="A91" s="12" t="n"/>
      <c r="B91" s="6" t="n"/>
      <c r="C91" s="11">
        <f>IF($B91="","",IFERROR(VLOOKUP($B91,Contratos!$A:$R,2,FALSE),""))</f>
        <v/>
      </c>
      <c r="D91" s="11">
        <f>IF($B91="","",IFERROR(VLOOKUP($B91,Contratos!$A:$R,3,FALSE),""))</f>
        <v/>
      </c>
      <c r="E91" s="7" t="n"/>
      <c r="F91" s="13">
        <f>IF($B91="","",IFERROR(VLOOKUP($B91,Contratos!$A:$R,7,FALSE),0))</f>
        <v/>
      </c>
      <c r="G91" s="8" t="n"/>
      <c r="H91" s="8" t="n"/>
      <c r="I91" s="13">
        <f>IF($B91="","",$F91+$G91+$H91)</f>
        <v/>
      </c>
      <c r="J91" s="8" t="n"/>
      <c r="K91" s="7" t="n"/>
      <c r="L91" s="6" t="n"/>
      <c r="M91" s="11">
        <f>IF($B91="","",IF(AND($J91&gt;0,$J91&gt;=$I91),"Recebido",IF($J91&gt;0,"Recebido parcial",IF(AND($E91&lt;&gt;"",TODAY()&gt;$E91),"Atrasado","Em aberto"))))</f>
        <v/>
      </c>
      <c r="N91" s="11">
        <f>IF($B91="","",IF($M91="Atrasado",TODAY()-$E91,IF(AND($K91&lt;&gt;"",$K91&gt;$E91),$K91-$E91,0)))</f>
        <v/>
      </c>
      <c r="O91" s="13">
        <f>IF($B91="","",$F91+$H91)</f>
        <v/>
      </c>
      <c r="P91" s="13">
        <f>IF($B91="","",IF($J91=0,0,ROUND($O91*IFERROR(VLOOKUP($B91,Contratos!$A:$R,10,FALSE),0),2)))</f>
        <v/>
      </c>
      <c r="Q91" s="8" t="n"/>
      <c r="R91" s="6" t="n"/>
      <c r="S91" s="13">
        <f>IF($B91="","",IF($J91=0,0,ROUND($J91-$P91-$Q91,2)))</f>
        <v/>
      </c>
      <c r="T91" s="7" t="n"/>
      <c r="U91" s="11">
        <f>IF($B91="","",IF($T91&lt;&gt;"","Repassado",IF($J91&gt;0,"Pendente","")))</f>
        <v/>
      </c>
      <c r="V91" s="6" t="n"/>
    </row>
    <row r="92">
      <c r="A92" s="12" t="n"/>
      <c r="B92" s="6" t="n"/>
      <c r="C92" s="11">
        <f>IF($B92="","",IFERROR(VLOOKUP($B92,Contratos!$A:$R,2,FALSE),""))</f>
        <v/>
      </c>
      <c r="D92" s="11">
        <f>IF($B92="","",IFERROR(VLOOKUP($B92,Contratos!$A:$R,3,FALSE),""))</f>
        <v/>
      </c>
      <c r="E92" s="7" t="n"/>
      <c r="F92" s="13">
        <f>IF($B92="","",IFERROR(VLOOKUP($B92,Contratos!$A:$R,7,FALSE),0))</f>
        <v/>
      </c>
      <c r="G92" s="8" t="n"/>
      <c r="H92" s="8" t="n"/>
      <c r="I92" s="13">
        <f>IF($B92="","",$F92+$G92+$H92)</f>
        <v/>
      </c>
      <c r="J92" s="8" t="n"/>
      <c r="K92" s="7" t="n"/>
      <c r="L92" s="6" t="n"/>
      <c r="M92" s="11">
        <f>IF($B92="","",IF(AND($J92&gt;0,$J92&gt;=$I92),"Recebido",IF($J92&gt;0,"Recebido parcial",IF(AND($E92&lt;&gt;"",TODAY()&gt;$E92),"Atrasado","Em aberto"))))</f>
        <v/>
      </c>
      <c r="N92" s="11">
        <f>IF($B92="","",IF($M92="Atrasado",TODAY()-$E92,IF(AND($K92&lt;&gt;"",$K92&gt;$E92),$K92-$E92,0)))</f>
        <v/>
      </c>
      <c r="O92" s="13">
        <f>IF($B92="","",$F92+$H92)</f>
        <v/>
      </c>
      <c r="P92" s="13">
        <f>IF($B92="","",IF($J92=0,0,ROUND($O92*IFERROR(VLOOKUP($B92,Contratos!$A:$R,10,FALSE),0),2)))</f>
        <v/>
      </c>
      <c r="Q92" s="8" t="n"/>
      <c r="R92" s="6" t="n"/>
      <c r="S92" s="13">
        <f>IF($B92="","",IF($J92=0,0,ROUND($J92-$P92-$Q92,2)))</f>
        <v/>
      </c>
      <c r="T92" s="7" t="n"/>
      <c r="U92" s="11">
        <f>IF($B92="","",IF($T92&lt;&gt;"","Repassado",IF($J92&gt;0,"Pendente","")))</f>
        <v/>
      </c>
      <c r="V92" s="6" t="n"/>
    </row>
    <row r="93">
      <c r="A93" s="12" t="n"/>
      <c r="B93" s="6" t="n"/>
      <c r="C93" s="11">
        <f>IF($B93="","",IFERROR(VLOOKUP($B93,Contratos!$A:$R,2,FALSE),""))</f>
        <v/>
      </c>
      <c r="D93" s="11">
        <f>IF($B93="","",IFERROR(VLOOKUP($B93,Contratos!$A:$R,3,FALSE),""))</f>
        <v/>
      </c>
      <c r="E93" s="7" t="n"/>
      <c r="F93" s="13">
        <f>IF($B93="","",IFERROR(VLOOKUP($B93,Contratos!$A:$R,7,FALSE),0))</f>
        <v/>
      </c>
      <c r="G93" s="8" t="n"/>
      <c r="H93" s="8" t="n"/>
      <c r="I93" s="13">
        <f>IF($B93="","",$F93+$G93+$H93)</f>
        <v/>
      </c>
      <c r="J93" s="8" t="n"/>
      <c r="K93" s="7" t="n"/>
      <c r="L93" s="6" t="n"/>
      <c r="M93" s="11">
        <f>IF($B93="","",IF(AND($J93&gt;0,$J93&gt;=$I93),"Recebido",IF($J93&gt;0,"Recebido parcial",IF(AND($E93&lt;&gt;"",TODAY()&gt;$E93),"Atrasado","Em aberto"))))</f>
        <v/>
      </c>
      <c r="N93" s="11">
        <f>IF($B93="","",IF($M93="Atrasado",TODAY()-$E93,IF(AND($K93&lt;&gt;"",$K93&gt;$E93),$K93-$E93,0)))</f>
        <v/>
      </c>
      <c r="O93" s="13">
        <f>IF($B93="","",$F93+$H93)</f>
        <v/>
      </c>
      <c r="P93" s="13">
        <f>IF($B93="","",IF($J93=0,0,ROUND($O93*IFERROR(VLOOKUP($B93,Contratos!$A:$R,10,FALSE),0),2)))</f>
        <v/>
      </c>
      <c r="Q93" s="8" t="n"/>
      <c r="R93" s="6" t="n"/>
      <c r="S93" s="13">
        <f>IF($B93="","",IF($J93=0,0,ROUND($J93-$P93-$Q93,2)))</f>
        <v/>
      </c>
      <c r="T93" s="7" t="n"/>
      <c r="U93" s="11">
        <f>IF($B93="","",IF($T93&lt;&gt;"","Repassado",IF($J93&gt;0,"Pendente","")))</f>
        <v/>
      </c>
      <c r="V93" s="6" t="n"/>
    </row>
    <row r="94">
      <c r="A94" s="12" t="n"/>
      <c r="B94" s="6" t="n"/>
      <c r="C94" s="11">
        <f>IF($B94="","",IFERROR(VLOOKUP($B94,Contratos!$A:$R,2,FALSE),""))</f>
        <v/>
      </c>
      <c r="D94" s="11">
        <f>IF($B94="","",IFERROR(VLOOKUP($B94,Contratos!$A:$R,3,FALSE),""))</f>
        <v/>
      </c>
      <c r="E94" s="7" t="n"/>
      <c r="F94" s="13">
        <f>IF($B94="","",IFERROR(VLOOKUP($B94,Contratos!$A:$R,7,FALSE),0))</f>
        <v/>
      </c>
      <c r="G94" s="8" t="n"/>
      <c r="H94" s="8" t="n"/>
      <c r="I94" s="13">
        <f>IF($B94="","",$F94+$G94+$H94)</f>
        <v/>
      </c>
      <c r="J94" s="8" t="n"/>
      <c r="K94" s="7" t="n"/>
      <c r="L94" s="6" t="n"/>
      <c r="M94" s="11">
        <f>IF($B94="","",IF(AND($J94&gt;0,$J94&gt;=$I94),"Recebido",IF($J94&gt;0,"Recebido parcial",IF(AND($E94&lt;&gt;"",TODAY()&gt;$E94),"Atrasado","Em aberto"))))</f>
        <v/>
      </c>
      <c r="N94" s="11">
        <f>IF($B94="","",IF($M94="Atrasado",TODAY()-$E94,IF(AND($K94&lt;&gt;"",$K94&gt;$E94),$K94-$E94,0)))</f>
        <v/>
      </c>
      <c r="O94" s="13">
        <f>IF($B94="","",$F94+$H94)</f>
        <v/>
      </c>
      <c r="P94" s="13">
        <f>IF($B94="","",IF($J94=0,0,ROUND($O94*IFERROR(VLOOKUP($B94,Contratos!$A:$R,10,FALSE),0),2)))</f>
        <v/>
      </c>
      <c r="Q94" s="8" t="n"/>
      <c r="R94" s="6" t="n"/>
      <c r="S94" s="13">
        <f>IF($B94="","",IF($J94=0,0,ROUND($J94-$P94-$Q94,2)))</f>
        <v/>
      </c>
      <c r="T94" s="7" t="n"/>
      <c r="U94" s="11">
        <f>IF($B94="","",IF($T94&lt;&gt;"","Repassado",IF($J94&gt;0,"Pendente","")))</f>
        <v/>
      </c>
      <c r="V94" s="6" t="n"/>
    </row>
    <row r="95">
      <c r="A95" s="12" t="n"/>
      <c r="B95" s="6" t="n"/>
      <c r="C95" s="11">
        <f>IF($B95="","",IFERROR(VLOOKUP($B95,Contratos!$A:$R,2,FALSE),""))</f>
        <v/>
      </c>
      <c r="D95" s="11">
        <f>IF($B95="","",IFERROR(VLOOKUP($B95,Contratos!$A:$R,3,FALSE),""))</f>
        <v/>
      </c>
      <c r="E95" s="7" t="n"/>
      <c r="F95" s="13">
        <f>IF($B95="","",IFERROR(VLOOKUP($B95,Contratos!$A:$R,7,FALSE),0))</f>
        <v/>
      </c>
      <c r="G95" s="8" t="n"/>
      <c r="H95" s="8" t="n"/>
      <c r="I95" s="13">
        <f>IF($B95="","",$F95+$G95+$H95)</f>
        <v/>
      </c>
      <c r="J95" s="8" t="n"/>
      <c r="K95" s="7" t="n"/>
      <c r="L95" s="6" t="n"/>
      <c r="M95" s="11">
        <f>IF($B95="","",IF(AND($J95&gt;0,$J95&gt;=$I95),"Recebido",IF($J95&gt;0,"Recebido parcial",IF(AND($E95&lt;&gt;"",TODAY()&gt;$E95),"Atrasado","Em aberto"))))</f>
        <v/>
      </c>
      <c r="N95" s="11">
        <f>IF($B95="","",IF($M95="Atrasado",TODAY()-$E95,IF(AND($K95&lt;&gt;"",$K95&gt;$E95),$K95-$E95,0)))</f>
        <v/>
      </c>
      <c r="O95" s="13">
        <f>IF($B95="","",$F95+$H95)</f>
        <v/>
      </c>
      <c r="P95" s="13">
        <f>IF($B95="","",IF($J95=0,0,ROUND($O95*IFERROR(VLOOKUP($B95,Contratos!$A:$R,10,FALSE),0),2)))</f>
        <v/>
      </c>
      <c r="Q95" s="8" t="n"/>
      <c r="R95" s="6" t="n"/>
      <c r="S95" s="13">
        <f>IF($B95="","",IF($J95=0,0,ROUND($J95-$P95-$Q95,2)))</f>
        <v/>
      </c>
      <c r="T95" s="7" t="n"/>
      <c r="U95" s="11">
        <f>IF($B95="","",IF($T95&lt;&gt;"","Repassado",IF($J95&gt;0,"Pendente","")))</f>
        <v/>
      </c>
      <c r="V95" s="6" t="n"/>
    </row>
    <row r="96">
      <c r="A96" s="12" t="n"/>
      <c r="B96" s="6" t="n"/>
      <c r="C96" s="11">
        <f>IF($B96="","",IFERROR(VLOOKUP($B96,Contratos!$A:$R,2,FALSE),""))</f>
        <v/>
      </c>
      <c r="D96" s="11">
        <f>IF($B96="","",IFERROR(VLOOKUP($B96,Contratos!$A:$R,3,FALSE),""))</f>
        <v/>
      </c>
      <c r="E96" s="7" t="n"/>
      <c r="F96" s="13">
        <f>IF($B96="","",IFERROR(VLOOKUP($B96,Contratos!$A:$R,7,FALSE),0))</f>
        <v/>
      </c>
      <c r="G96" s="8" t="n"/>
      <c r="H96" s="8" t="n"/>
      <c r="I96" s="13">
        <f>IF($B96="","",$F96+$G96+$H96)</f>
        <v/>
      </c>
      <c r="J96" s="8" t="n"/>
      <c r="K96" s="7" t="n"/>
      <c r="L96" s="6" t="n"/>
      <c r="M96" s="11">
        <f>IF($B96="","",IF(AND($J96&gt;0,$J96&gt;=$I96),"Recebido",IF($J96&gt;0,"Recebido parcial",IF(AND($E96&lt;&gt;"",TODAY()&gt;$E96),"Atrasado","Em aberto"))))</f>
        <v/>
      </c>
      <c r="N96" s="11">
        <f>IF($B96="","",IF($M96="Atrasado",TODAY()-$E96,IF(AND($K96&lt;&gt;"",$K96&gt;$E96),$K96-$E96,0)))</f>
        <v/>
      </c>
      <c r="O96" s="13">
        <f>IF($B96="","",$F96+$H96)</f>
        <v/>
      </c>
      <c r="P96" s="13">
        <f>IF($B96="","",IF($J96=0,0,ROUND($O96*IFERROR(VLOOKUP($B96,Contratos!$A:$R,10,FALSE),0),2)))</f>
        <v/>
      </c>
      <c r="Q96" s="8" t="n"/>
      <c r="R96" s="6" t="n"/>
      <c r="S96" s="13">
        <f>IF($B96="","",IF($J96=0,0,ROUND($J96-$P96-$Q96,2)))</f>
        <v/>
      </c>
      <c r="T96" s="7" t="n"/>
      <c r="U96" s="11">
        <f>IF($B96="","",IF($T96&lt;&gt;"","Repassado",IF($J96&gt;0,"Pendente","")))</f>
        <v/>
      </c>
      <c r="V96" s="6" t="n"/>
    </row>
    <row r="97">
      <c r="A97" s="12" t="n"/>
      <c r="B97" s="6" t="n"/>
      <c r="C97" s="11">
        <f>IF($B97="","",IFERROR(VLOOKUP($B97,Contratos!$A:$R,2,FALSE),""))</f>
        <v/>
      </c>
      <c r="D97" s="11">
        <f>IF($B97="","",IFERROR(VLOOKUP($B97,Contratos!$A:$R,3,FALSE),""))</f>
        <v/>
      </c>
      <c r="E97" s="7" t="n"/>
      <c r="F97" s="13">
        <f>IF($B97="","",IFERROR(VLOOKUP($B97,Contratos!$A:$R,7,FALSE),0))</f>
        <v/>
      </c>
      <c r="G97" s="8" t="n"/>
      <c r="H97" s="8" t="n"/>
      <c r="I97" s="13">
        <f>IF($B97="","",$F97+$G97+$H97)</f>
        <v/>
      </c>
      <c r="J97" s="8" t="n"/>
      <c r="K97" s="7" t="n"/>
      <c r="L97" s="6" t="n"/>
      <c r="M97" s="11">
        <f>IF($B97="","",IF(AND($J97&gt;0,$J97&gt;=$I97),"Recebido",IF($J97&gt;0,"Recebido parcial",IF(AND($E97&lt;&gt;"",TODAY()&gt;$E97),"Atrasado","Em aberto"))))</f>
        <v/>
      </c>
      <c r="N97" s="11">
        <f>IF($B97="","",IF($M97="Atrasado",TODAY()-$E97,IF(AND($K97&lt;&gt;"",$K97&gt;$E97),$K97-$E97,0)))</f>
        <v/>
      </c>
      <c r="O97" s="13">
        <f>IF($B97="","",$F97+$H97)</f>
        <v/>
      </c>
      <c r="P97" s="13">
        <f>IF($B97="","",IF($J97=0,0,ROUND($O97*IFERROR(VLOOKUP($B97,Contratos!$A:$R,10,FALSE),0),2)))</f>
        <v/>
      </c>
      <c r="Q97" s="8" t="n"/>
      <c r="R97" s="6" t="n"/>
      <c r="S97" s="13">
        <f>IF($B97="","",IF($J97=0,0,ROUND($J97-$P97-$Q97,2)))</f>
        <v/>
      </c>
      <c r="T97" s="7" t="n"/>
      <c r="U97" s="11">
        <f>IF($B97="","",IF($T97&lt;&gt;"","Repassado",IF($J97&gt;0,"Pendente","")))</f>
        <v/>
      </c>
      <c r="V97" s="6" t="n"/>
    </row>
    <row r="98">
      <c r="A98" s="12" t="n"/>
      <c r="B98" s="6" t="n"/>
      <c r="C98" s="11">
        <f>IF($B98="","",IFERROR(VLOOKUP($B98,Contratos!$A:$R,2,FALSE),""))</f>
        <v/>
      </c>
      <c r="D98" s="11">
        <f>IF($B98="","",IFERROR(VLOOKUP($B98,Contratos!$A:$R,3,FALSE),""))</f>
        <v/>
      </c>
      <c r="E98" s="7" t="n"/>
      <c r="F98" s="13">
        <f>IF($B98="","",IFERROR(VLOOKUP($B98,Contratos!$A:$R,7,FALSE),0))</f>
        <v/>
      </c>
      <c r="G98" s="8" t="n"/>
      <c r="H98" s="8" t="n"/>
      <c r="I98" s="13">
        <f>IF($B98="","",$F98+$G98+$H98)</f>
        <v/>
      </c>
      <c r="J98" s="8" t="n"/>
      <c r="K98" s="7" t="n"/>
      <c r="L98" s="6" t="n"/>
      <c r="M98" s="11">
        <f>IF($B98="","",IF(AND($J98&gt;0,$J98&gt;=$I98),"Recebido",IF($J98&gt;0,"Recebido parcial",IF(AND($E98&lt;&gt;"",TODAY()&gt;$E98),"Atrasado","Em aberto"))))</f>
        <v/>
      </c>
      <c r="N98" s="11">
        <f>IF($B98="","",IF($M98="Atrasado",TODAY()-$E98,IF(AND($K98&lt;&gt;"",$K98&gt;$E98),$K98-$E98,0)))</f>
        <v/>
      </c>
      <c r="O98" s="13">
        <f>IF($B98="","",$F98+$H98)</f>
        <v/>
      </c>
      <c r="P98" s="13">
        <f>IF($B98="","",IF($J98=0,0,ROUND($O98*IFERROR(VLOOKUP($B98,Contratos!$A:$R,10,FALSE),0),2)))</f>
        <v/>
      </c>
      <c r="Q98" s="8" t="n"/>
      <c r="R98" s="6" t="n"/>
      <c r="S98" s="13">
        <f>IF($B98="","",IF($J98=0,0,ROUND($J98-$P98-$Q98,2)))</f>
        <v/>
      </c>
      <c r="T98" s="7" t="n"/>
      <c r="U98" s="11">
        <f>IF($B98="","",IF($T98&lt;&gt;"","Repassado",IF($J98&gt;0,"Pendente","")))</f>
        <v/>
      </c>
      <c r="V98" s="6" t="n"/>
    </row>
    <row r="99">
      <c r="A99" s="12" t="n"/>
      <c r="B99" s="6" t="n"/>
      <c r="C99" s="11">
        <f>IF($B99="","",IFERROR(VLOOKUP($B99,Contratos!$A:$R,2,FALSE),""))</f>
        <v/>
      </c>
      <c r="D99" s="11">
        <f>IF($B99="","",IFERROR(VLOOKUP($B99,Contratos!$A:$R,3,FALSE),""))</f>
        <v/>
      </c>
      <c r="E99" s="7" t="n"/>
      <c r="F99" s="13">
        <f>IF($B99="","",IFERROR(VLOOKUP($B99,Contratos!$A:$R,7,FALSE),0))</f>
        <v/>
      </c>
      <c r="G99" s="8" t="n"/>
      <c r="H99" s="8" t="n"/>
      <c r="I99" s="13">
        <f>IF($B99="","",$F99+$G99+$H99)</f>
        <v/>
      </c>
      <c r="J99" s="8" t="n"/>
      <c r="K99" s="7" t="n"/>
      <c r="L99" s="6" t="n"/>
      <c r="M99" s="11">
        <f>IF($B99="","",IF(AND($J99&gt;0,$J99&gt;=$I99),"Recebido",IF($J99&gt;0,"Recebido parcial",IF(AND($E99&lt;&gt;"",TODAY()&gt;$E99),"Atrasado","Em aberto"))))</f>
        <v/>
      </c>
      <c r="N99" s="11">
        <f>IF($B99="","",IF($M99="Atrasado",TODAY()-$E99,IF(AND($K99&lt;&gt;"",$K99&gt;$E99),$K99-$E99,0)))</f>
        <v/>
      </c>
      <c r="O99" s="13">
        <f>IF($B99="","",$F99+$H99)</f>
        <v/>
      </c>
      <c r="P99" s="13">
        <f>IF($B99="","",IF($J99=0,0,ROUND($O99*IFERROR(VLOOKUP($B99,Contratos!$A:$R,10,FALSE),0),2)))</f>
        <v/>
      </c>
      <c r="Q99" s="8" t="n"/>
      <c r="R99" s="6" t="n"/>
      <c r="S99" s="13">
        <f>IF($B99="","",IF($J99=0,0,ROUND($J99-$P99-$Q99,2)))</f>
        <v/>
      </c>
      <c r="T99" s="7" t="n"/>
      <c r="U99" s="11">
        <f>IF($B99="","",IF($T99&lt;&gt;"","Repassado",IF($J99&gt;0,"Pendente","")))</f>
        <v/>
      </c>
      <c r="V99" s="6" t="n"/>
    </row>
    <row r="100">
      <c r="A100" s="12" t="n"/>
      <c r="B100" s="6" t="n"/>
      <c r="C100" s="11">
        <f>IF($B100="","",IFERROR(VLOOKUP($B100,Contratos!$A:$R,2,FALSE),""))</f>
        <v/>
      </c>
      <c r="D100" s="11">
        <f>IF($B100="","",IFERROR(VLOOKUP($B100,Contratos!$A:$R,3,FALSE),""))</f>
        <v/>
      </c>
      <c r="E100" s="7" t="n"/>
      <c r="F100" s="13">
        <f>IF($B100="","",IFERROR(VLOOKUP($B100,Contratos!$A:$R,7,FALSE),0))</f>
        <v/>
      </c>
      <c r="G100" s="8" t="n"/>
      <c r="H100" s="8" t="n"/>
      <c r="I100" s="13">
        <f>IF($B100="","",$F100+$G100+$H100)</f>
        <v/>
      </c>
      <c r="J100" s="8" t="n"/>
      <c r="K100" s="7" t="n"/>
      <c r="L100" s="6" t="n"/>
      <c r="M100" s="11">
        <f>IF($B100="","",IF(AND($J100&gt;0,$J100&gt;=$I100),"Recebido",IF($J100&gt;0,"Recebido parcial",IF(AND($E100&lt;&gt;"",TODAY()&gt;$E100),"Atrasado","Em aberto"))))</f>
        <v/>
      </c>
      <c r="N100" s="11">
        <f>IF($B100="","",IF($M100="Atrasado",TODAY()-$E100,IF(AND($K100&lt;&gt;"",$K100&gt;$E100),$K100-$E100,0)))</f>
        <v/>
      </c>
      <c r="O100" s="13">
        <f>IF($B100="","",$F100+$H100)</f>
        <v/>
      </c>
      <c r="P100" s="13">
        <f>IF($B100="","",IF($J100=0,0,ROUND($O100*IFERROR(VLOOKUP($B100,Contratos!$A:$R,10,FALSE),0),2)))</f>
        <v/>
      </c>
      <c r="Q100" s="8" t="n"/>
      <c r="R100" s="6" t="n"/>
      <c r="S100" s="13">
        <f>IF($B100="","",IF($J100=0,0,ROUND($J100-$P100-$Q100,2)))</f>
        <v/>
      </c>
      <c r="T100" s="7" t="n"/>
      <c r="U100" s="11">
        <f>IF($B100="","",IF($T100&lt;&gt;"","Repassado",IF($J100&gt;0,"Pendente","")))</f>
        <v/>
      </c>
      <c r="V100" s="6" t="n"/>
    </row>
    <row r="101">
      <c r="A101" s="12" t="n"/>
      <c r="B101" s="6" t="n"/>
      <c r="C101" s="11">
        <f>IF($B101="","",IFERROR(VLOOKUP($B101,Contratos!$A:$R,2,FALSE),""))</f>
        <v/>
      </c>
      <c r="D101" s="11">
        <f>IF($B101="","",IFERROR(VLOOKUP($B101,Contratos!$A:$R,3,FALSE),""))</f>
        <v/>
      </c>
      <c r="E101" s="7" t="n"/>
      <c r="F101" s="13">
        <f>IF($B101="","",IFERROR(VLOOKUP($B101,Contratos!$A:$R,7,FALSE),0))</f>
        <v/>
      </c>
      <c r="G101" s="8" t="n"/>
      <c r="H101" s="8" t="n"/>
      <c r="I101" s="13">
        <f>IF($B101="","",$F101+$G101+$H101)</f>
        <v/>
      </c>
      <c r="J101" s="8" t="n"/>
      <c r="K101" s="7" t="n"/>
      <c r="L101" s="6" t="n"/>
      <c r="M101" s="11">
        <f>IF($B101="","",IF(AND($J101&gt;0,$J101&gt;=$I101),"Recebido",IF($J101&gt;0,"Recebido parcial",IF(AND($E101&lt;&gt;"",TODAY()&gt;$E101),"Atrasado","Em aberto"))))</f>
        <v/>
      </c>
      <c r="N101" s="11">
        <f>IF($B101="","",IF($M101="Atrasado",TODAY()-$E101,IF(AND($K101&lt;&gt;"",$K101&gt;$E101),$K101-$E101,0)))</f>
        <v/>
      </c>
      <c r="O101" s="13">
        <f>IF($B101="","",$F101+$H101)</f>
        <v/>
      </c>
      <c r="P101" s="13">
        <f>IF($B101="","",IF($J101=0,0,ROUND($O101*IFERROR(VLOOKUP($B101,Contratos!$A:$R,10,FALSE),0),2)))</f>
        <v/>
      </c>
      <c r="Q101" s="8" t="n"/>
      <c r="R101" s="6" t="n"/>
      <c r="S101" s="13">
        <f>IF($B101="","",IF($J101=0,0,ROUND($J101-$P101-$Q101,2)))</f>
        <v/>
      </c>
      <c r="T101" s="7" t="n"/>
      <c r="U101" s="11">
        <f>IF($B101="","",IF($T101&lt;&gt;"","Repassado",IF($J101&gt;0,"Pendente","")))</f>
        <v/>
      </c>
      <c r="V101" s="6" t="n"/>
    </row>
    <row r="102">
      <c r="A102" s="12" t="n"/>
      <c r="B102" s="6" t="n"/>
      <c r="C102" s="11">
        <f>IF($B102="","",IFERROR(VLOOKUP($B102,Contratos!$A:$R,2,FALSE),""))</f>
        <v/>
      </c>
      <c r="D102" s="11">
        <f>IF($B102="","",IFERROR(VLOOKUP($B102,Contratos!$A:$R,3,FALSE),""))</f>
        <v/>
      </c>
      <c r="E102" s="7" t="n"/>
      <c r="F102" s="13">
        <f>IF($B102="","",IFERROR(VLOOKUP($B102,Contratos!$A:$R,7,FALSE),0))</f>
        <v/>
      </c>
      <c r="G102" s="8" t="n"/>
      <c r="H102" s="8" t="n"/>
      <c r="I102" s="13">
        <f>IF($B102="","",$F102+$G102+$H102)</f>
        <v/>
      </c>
      <c r="J102" s="8" t="n"/>
      <c r="K102" s="7" t="n"/>
      <c r="L102" s="6" t="n"/>
      <c r="M102" s="11">
        <f>IF($B102="","",IF(AND($J102&gt;0,$J102&gt;=$I102),"Recebido",IF($J102&gt;0,"Recebido parcial",IF(AND($E102&lt;&gt;"",TODAY()&gt;$E102),"Atrasado","Em aberto"))))</f>
        <v/>
      </c>
      <c r="N102" s="11">
        <f>IF($B102="","",IF($M102="Atrasado",TODAY()-$E102,IF(AND($K102&lt;&gt;"",$K102&gt;$E102),$K102-$E102,0)))</f>
        <v/>
      </c>
      <c r="O102" s="13">
        <f>IF($B102="","",$F102+$H102)</f>
        <v/>
      </c>
      <c r="P102" s="13">
        <f>IF($B102="","",IF($J102=0,0,ROUND($O102*IFERROR(VLOOKUP($B102,Contratos!$A:$R,10,FALSE),0),2)))</f>
        <v/>
      </c>
      <c r="Q102" s="8" t="n"/>
      <c r="R102" s="6" t="n"/>
      <c r="S102" s="13">
        <f>IF($B102="","",IF($J102=0,0,ROUND($J102-$P102-$Q102,2)))</f>
        <v/>
      </c>
      <c r="T102" s="7" t="n"/>
      <c r="U102" s="11">
        <f>IF($B102="","",IF($T102&lt;&gt;"","Repassado",IF($J102&gt;0,"Pendente","")))</f>
        <v/>
      </c>
      <c r="V102" s="6" t="n"/>
    </row>
    <row r="103">
      <c r="A103" s="12" t="n"/>
      <c r="B103" s="6" t="n"/>
      <c r="C103" s="11">
        <f>IF($B103="","",IFERROR(VLOOKUP($B103,Contratos!$A:$R,2,FALSE),""))</f>
        <v/>
      </c>
      <c r="D103" s="11">
        <f>IF($B103="","",IFERROR(VLOOKUP($B103,Contratos!$A:$R,3,FALSE),""))</f>
        <v/>
      </c>
      <c r="E103" s="7" t="n"/>
      <c r="F103" s="13">
        <f>IF($B103="","",IFERROR(VLOOKUP($B103,Contratos!$A:$R,7,FALSE),0))</f>
        <v/>
      </c>
      <c r="G103" s="8" t="n"/>
      <c r="H103" s="8" t="n"/>
      <c r="I103" s="13">
        <f>IF($B103="","",$F103+$G103+$H103)</f>
        <v/>
      </c>
      <c r="J103" s="8" t="n"/>
      <c r="K103" s="7" t="n"/>
      <c r="L103" s="6" t="n"/>
      <c r="M103" s="11">
        <f>IF($B103="","",IF(AND($J103&gt;0,$J103&gt;=$I103),"Recebido",IF($J103&gt;0,"Recebido parcial",IF(AND($E103&lt;&gt;"",TODAY()&gt;$E103),"Atrasado","Em aberto"))))</f>
        <v/>
      </c>
      <c r="N103" s="11">
        <f>IF($B103="","",IF($M103="Atrasado",TODAY()-$E103,IF(AND($K103&lt;&gt;"",$K103&gt;$E103),$K103-$E103,0)))</f>
        <v/>
      </c>
      <c r="O103" s="13">
        <f>IF($B103="","",$F103+$H103)</f>
        <v/>
      </c>
      <c r="P103" s="13">
        <f>IF($B103="","",IF($J103=0,0,ROUND($O103*IFERROR(VLOOKUP($B103,Contratos!$A:$R,10,FALSE),0),2)))</f>
        <v/>
      </c>
      <c r="Q103" s="8" t="n"/>
      <c r="R103" s="6" t="n"/>
      <c r="S103" s="13">
        <f>IF($B103="","",IF($J103=0,0,ROUND($J103-$P103-$Q103,2)))</f>
        <v/>
      </c>
      <c r="T103" s="7" t="n"/>
      <c r="U103" s="11">
        <f>IF($B103="","",IF($T103&lt;&gt;"","Repassado",IF($J103&gt;0,"Pendente","")))</f>
        <v/>
      </c>
      <c r="V103" s="6" t="n"/>
    </row>
    <row r="104">
      <c r="A104" s="12" t="n"/>
      <c r="B104" s="6" t="n"/>
      <c r="C104" s="11">
        <f>IF($B104="","",IFERROR(VLOOKUP($B104,Contratos!$A:$R,2,FALSE),""))</f>
        <v/>
      </c>
      <c r="D104" s="11">
        <f>IF($B104="","",IFERROR(VLOOKUP($B104,Contratos!$A:$R,3,FALSE),""))</f>
        <v/>
      </c>
      <c r="E104" s="7" t="n"/>
      <c r="F104" s="13">
        <f>IF($B104="","",IFERROR(VLOOKUP($B104,Contratos!$A:$R,7,FALSE),0))</f>
        <v/>
      </c>
      <c r="G104" s="8" t="n"/>
      <c r="H104" s="8" t="n"/>
      <c r="I104" s="13">
        <f>IF($B104="","",$F104+$G104+$H104)</f>
        <v/>
      </c>
      <c r="J104" s="8" t="n"/>
      <c r="K104" s="7" t="n"/>
      <c r="L104" s="6" t="n"/>
      <c r="M104" s="11">
        <f>IF($B104="","",IF(AND($J104&gt;0,$J104&gt;=$I104),"Recebido",IF($J104&gt;0,"Recebido parcial",IF(AND($E104&lt;&gt;"",TODAY()&gt;$E104),"Atrasado","Em aberto"))))</f>
        <v/>
      </c>
      <c r="N104" s="11">
        <f>IF($B104="","",IF($M104="Atrasado",TODAY()-$E104,IF(AND($K104&lt;&gt;"",$K104&gt;$E104),$K104-$E104,0)))</f>
        <v/>
      </c>
      <c r="O104" s="13">
        <f>IF($B104="","",$F104+$H104)</f>
        <v/>
      </c>
      <c r="P104" s="13">
        <f>IF($B104="","",IF($J104=0,0,ROUND($O104*IFERROR(VLOOKUP($B104,Contratos!$A:$R,10,FALSE),0),2)))</f>
        <v/>
      </c>
      <c r="Q104" s="8" t="n"/>
      <c r="R104" s="6" t="n"/>
      <c r="S104" s="13">
        <f>IF($B104="","",IF($J104=0,0,ROUND($J104-$P104-$Q104,2)))</f>
        <v/>
      </c>
      <c r="T104" s="7" t="n"/>
      <c r="U104" s="11">
        <f>IF($B104="","",IF($T104&lt;&gt;"","Repassado",IF($J104&gt;0,"Pendente","")))</f>
        <v/>
      </c>
      <c r="V104" s="6" t="n"/>
    </row>
    <row r="105">
      <c r="A105" s="12" t="n"/>
      <c r="B105" s="6" t="n"/>
      <c r="C105" s="11">
        <f>IF($B105="","",IFERROR(VLOOKUP($B105,Contratos!$A:$R,2,FALSE),""))</f>
        <v/>
      </c>
      <c r="D105" s="11">
        <f>IF($B105="","",IFERROR(VLOOKUP($B105,Contratos!$A:$R,3,FALSE),""))</f>
        <v/>
      </c>
      <c r="E105" s="7" t="n"/>
      <c r="F105" s="13">
        <f>IF($B105="","",IFERROR(VLOOKUP($B105,Contratos!$A:$R,7,FALSE),0))</f>
        <v/>
      </c>
      <c r="G105" s="8" t="n"/>
      <c r="H105" s="8" t="n"/>
      <c r="I105" s="13">
        <f>IF($B105="","",$F105+$G105+$H105)</f>
        <v/>
      </c>
      <c r="J105" s="8" t="n"/>
      <c r="K105" s="7" t="n"/>
      <c r="L105" s="6" t="n"/>
      <c r="M105" s="11">
        <f>IF($B105="","",IF(AND($J105&gt;0,$J105&gt;=$I105),"Recebido",IF($J105&gt;0,"Recebido parcial",IF(AND($E105&lt;&gt;"",TODAY()&gt;$E105),"Atrasado","Em aberto"))))</f>
        <v/>
      </c>
      <c r="N105" s="11">
        <f>IF($B105="","",IF($M105="Atrasado",TODAY()-$E105,IF(AND($K105&lt;&gt;"",$K105&gt;$E105),$K105-$E105,0)))</f>
        <v/>
      </c>
      <c r="O105" s="13">
        <f>IF($B105="","",$F105+$H105)</f>
        <v/>
      </c>
      <c r="P105" s="13">
        <f>IF($B105="","",IF($J105=0,0,ROUND($O105*IFERROR(VLOOKUP($B105,Contratos!$A:$R,10,FALSE),0),2)))</f>
        <v/>
      </c>
      <c r="Q105" s="8" t="n"/>
      <c r="R105" s="6" t="n"/>
      <c r="S105" s="13">
        <f>IF($B105="","",IF($J105=0,0,ROUND($J105-$P105-$Q105,2)))</f>
        <v/>
      </c>
      <c r="T105" s="7" t="n"/>
      <c r="U105" s="11">
        <f>IF($B105="","",IF($T105&lt;&gt;"","Repassado",IF($J105&gt;0,"Pendente","")))</f>
        <v/>
      </c>
      <c r="V105" s="6" t="n"/>
    </row>
    <row r="106">
      <c r="A106" s="12" t="n"/>
      <c r="B106" s="6" t="n"/>
      <c r="C106" s="11">
        <f>IF($B106="","",IFERROR(VLOOKUP($B106,Contratos!$A:$R,2,FALSE),""))</f>
        <v/>
      </c>
      <c r="D106" s="11">
        <f>IF($B106="","",IFERROR(VLOOKUP($B106,Contratos!$A:$R,3,FALSE),""))</f>
        <v/>
      </c>
      <c r="E106" s="7" t="n"/>
      <c r="F106" s="13">
        <f>IF($B106="","",IFERROR(VLOOKUP($B106,Contratos!$A:$R,7,FALSE),0))</f>
        <v/>
      </c>
      <c r="G106" s="8" t="n"/>
      <c r="H106" s="8" t="n"/>
      <c r="I106" s="13">
        <f>IF($B106="","",$F106+$G106+$H106)</f>
        <v/>
      </c>
      <c r="J106" s="8" t="n"/>
      <c r="K106" s="7" t="n"/>
      <c r="L106" s="6" t="n"/>
      <c r="M106" s="11">
        <f>IF($B106="","",IF(AND($J106&gt;0,$J106&gt;=$I106),"Recebido",IF($J106&gt;0,"Recebido parcial",IF(AND($E106&lt;&gt;"",TODAY()&gt;$E106),"Atrasado","Em aberto"))))</f>
        <v/>
      </c>
      <c r="N106" s="11">
        <f>IF($B106="","",IF($M106="Atrasado",TODAY()-$E106,IF(AND($K106&lt;&gt;"",$K106&gt;$E106),$K106-$E106,0)))</f>
        <v/>
      </c>
      <c r="O106" s="13">
        <f>IF($B106="","",$F106+$H106)</f>
        <v/>
      </c>
      <c r="P106" s="13">
        <f>IF($B106="","",IF($J106=0,0,ROUND($O106*IFERROR(VLOOKUP($B106,Contratos!$A:$R,10,FALSE),0),2)))</f>
        <v/>
      </c>
      <c r="Q106" s="8" t="n"/>
      <c r="R106" s="6" t="n"/>
      <c r="S106" s="13">
        <f>IF($B106="","",IF($J106=0,0,ROUND($J106-$P106-$Q106,2)))</f>
        <v/>
      </c>
      <c r="T106" s="7" t="n"/>
      <c r="U106" s="11">
        <f>IF($B106="","",IF($T106&lt;&gt;"","Repassado",IF($J106&gt;0,"Pendente","")))</f>
        <v/>
      </c>
      <c r="V106" s="6" t="n"/>
    </row>
    <row r="107">
      <c r="A107" s="12" t="n"/>
      <c r="B107" s="6" t="n"/>
      <c r="C107" s="11">
        <f>IF($B107="","",IFERROR(VLOOKUP($B107,Contratos!$A:$R,2,FALSE),""))</f>
        <v/>
      </c>
      <c r="D107" s="11">
        <f>IF($B107="","",IFERROR(VLOOKUP($B107,Contratos!$A:$R,3,FALSE),""))</f>
        <v/>
      </c>
      <c r="E107" s="7" t="n"/>
      <c r="F107" s="13">
        <f>IF($B107="","",IFERROR(VLOOKUP($B107,Contratos!$A:$R,7,FALSE),0))</f>
        <v/>
      </c>
      <c r="G107" s="8" t="n"/>
      <c r="H107" s="8" t="n"/>
      <c r="I107" s="13">
        <f>IF($B107="","",$F107+$G107+$H107)</f>
        <v/>
      </c>
      <c r="J107" s="8" t="n"/>
      <c r="K107" s="7" t="n"/>
      <c r="L107" s="6" t="n"/>
      <c r="M107" s="11">
        <f>IF($B107="","",IF(AND($J107&gt;0,$J107&gt;=$I107),"Recebido",IF($J107&gt;0,"Recebido parcial",IF(AND($E107&lt;&gt;"",TODAY()&gt;$E107),"Atrasado","Em aberto"))))</f>
        <v/>
      </c>
      <c r="N107" s="11">
        <f>IF($B107="","",IF($M107="Atrasado",TODAY()-$E107,IF(AND($K107&lt;&gt;"",$K107&gt;$E107),$K107-$E107,0)))</f>
        <v/>
      </c>
      <c r="O107" s="13">
        <f>IF($B107="","",$F107+$H107)</f>
        <v/>
      </c>
      <c r="P107" s="13">
        <f>IF($B107="","",IF($J107=0,0,ROUND($O107*IFERROR(VLOOKUP($B107,Contratos!$A:$R,10,FALSE),0),2)))</f>
        <v/>
      </c>
      <c r="Q107" s="8" t="n"/>
      <c r="R107" s="6" t="n"/>
      <c r="S107" s="13">
        <f>IF($B107="","",IF($J107=0,0,ROUND($J107-$P107-$Q107,2)))</f>
        <v/>
      </c>
      <c r="T107" s="7" t="n"/>
      <c r="U107" s="11">
        <f>IF($B107="","",IF($T107&lt;&gt;"","Repassado",IF($J107&gt;0,"Pendente","")))</f>
        <v/>
      </c>
      <c r="V107" s="6" t="n"/>
    </row>
    <row r="108">
      <c r="A108" s="12" t="n"/>
      <c r="B108" s="6" t="n"/>
      <c r="C108" s="11">
        <f>IF($B108="","",IFERROR(VLOOKUP($B108,Contratos!$A:$R,2,FALSE),""))</f>
        <v/>
      </c>
      <c r="D108" s="11">
        <f>IF($B108="","",IFERROR(VLOOKUP($B108,Contratos!$A:$R,3,FALSE),""))</f>
        <v/>
      </c>
      <c r="E108" s="7" t="n"/>
      <c r="F108" s="13">
        <f>IF($B108="","",IFERROR(VLOOKUP($B108,Contratos!$A:$R,7,FALSE),0))</f>
        <v/>
      </c>
      <c r="G108" s="8" t="n"/>
      <c r="H108" s="8" t="n"/>
      <c r="I108" s="13">
        <f>IF($B108="","",$F108+$G108+$H108)</f>
        <v/>
      </c>
      <c r="J108" s="8" t="n"/>
      <c r="K108" s="7" t="n"/>
      <c r="L108" s="6" t="n"/>
      <c r="M108" s="11">
        <f>IF($B108="","",IF(AND($J108&gt;0,$J108&gt;=$I108),"Recebido",IF($J108&gt;0,"Recebido parcial",IF(AND($E108&lt;&gt;"",TODAY()&gt;$E108),"Atrasado","Em aberto"))))</f>
        <v/>
      </c>
      <c r="N108" s="11">
        <f>IF($B108="","",IF($M108="Atrasado",TODAY()-$E108,IF(AND($K108&lt;&gt;"",$K108&gt;$E108),$K108-$E108,0)))</f>
        <v/>
      </c>
      <c r="O108" s="13">
        <f>IF($B108="","",$F108+$H108)</f>
        <v/>
      </c>
      <c r="P108" s="13">
        <f>IF($B108="","",IF($J108=0,0,ROUND($O108*IFERROR(VLOOKUP($B108,Contratos!$A:$R,10,FALSE),0),2)))</f>
        <v/>
      </c>
      <c r="Q108" s="8" t="n"/>
      <c r="R108" s="6" t="n"/>
      <c r="S108" s="13">
        <f>IF($B108="","",IF($J108=0,0,ROUND($J108-$P108-$Q108,2)))</f>
        <v/>
      </c>
      <c r="T108" s="7" t="n"/>
      <c r="U108" s="11">
        <f>IF($B108="","",IF($T108&lt;&gt;"","Repassado",IF($J108&gt;0,"Pendente","")))</f>
        <v/>
      </c>
      <c r="V108" s="6" t="n"/>
    </row>
    <row r="109">
      <c r="A109" s="12" t="n"/>
      <c r="B109" s="6" t="n"/>
      <c r="C109" s="11">
        <f>IF($B109="","",IFERROR(VLOOKUP($B109,Contratos!$A:$R,2,FALSE),""))</f>
        <v/>
      </c>
      <c r="D109" s="11">
        <f>IF($B109="","",IFERROR(VLOOKUP($B109,Contratos!$A:$R,3,FALSE),""))</f>
        <v/>
      </c>
      <c r="E109" s="7" t="n"/>
      <c r="F109" s="13">
        <f>IF($B109="","",IFERROR(VLOOKUP($B109,Contratos!$A:$R,7,FALSE),0))</f>
        <v/>
      </c>
      <c r="G109" s="8" t="n"/>
      <c r="H109" s="8" t="n"/>
      <c r="I109" s="13">
        <f>IF($B109="","",$F109+$G109+$H109)</f>
        <v/>
      </c>
      <c r="J109" s="8" t="n"/>
      <c r="K109" s="7" t="n"/>
      <c r="L109" s="6" t="n"/>
      <c r="M109" s="11">
        <f>IF($B109="","",IF(AND($J109&gt;0,$J109&gt;=$I109),"Recebido",IF($J109&gt;0,"Recebido parcial",IF(AND($E109&lt;&gt;"",TODAY()&gt;$E109),"Atrasado","Em aberto"))))</f>
        <v/>
      </c>
      <c r="N109" s="11">
        <f>IF($B109="","",IF($M109="Atrasado",TODAY()-$E109,IF(AND($K109&lt;&gt;"",$K109&gt;$E109),$K109-$E109,0)))</f>
        <v/>
      </c>
      <c r="O109" s="13">
        <f>IF($B109="","",$F109+$H109)</f>
        <v/>
      </c>
      <c r="P109" s="13">
        <f>IF($B109="","",IF($J109=0,0,ROUND($O109*IFERROR(VLOOKUP($B109,Contratos!$A:$R,10,FALSE),0),2)))</f>
        <v/>
      </c>
      <c r="Q109" s="8" t="n"/>
      <c r="R109" s="6" t="n"/>
      <c r="S109" s="13">
        <f>IF($B109="","",IF($J109=0,0,ROUND($J109-$P109-$Q109,2)))</f>
        <v/>
      </c>
      <c r="T109" s="7" t="n"/>
      <c r="U109" s="11">
        <f>IF($B109="","",IF($T109&lt;&gt;"","Repassado",IF($J109&gt;0,"Pendente","")))</f>
        <v/>
      </c>
      <c r="V109" s="6" t="n"/>
    </row>
    <row r="110">
      <c r="A110" s="12" t="n"/>
      <c r="B110" s="6" t="n"/>
      <c r="C110" s="11">
        <f>IF($B110="","",IFERROR(VLOOKUP($B110,Contratos!$A:$R,2,FALSE),""))</f>
        <v/>
      </c>
      <c r="D110" s="11">
        <f>IF($B110="","",IFERROR(VLOOKUP($B110,Contratos!$A:$R,3,FALSE),""))</f>
        <v/>
      </c>
      <c r="E110" s="7" t="n"/>
      <c r="F110" s="13">
        <f>IF($B110="","",IFERROR(VLOOKUP($B110,Contratos!$A:$R,7,FALSE),0))</f>
        <v/>
      </c>
      <c r="G110" s="8" t="n"/>
      <c r="H110" s="8" t="n"/>
      <c r="I110" s="13">
        <f>IF($B110="","",$F110+$G110+$H110)</f>
        <v/>
      </c>
      <c r="J110" s="8" t="n"/>
      <c r="K110" s="7" t="n"/>
      <c r="L110" s="6" t="n"/>
      <c r="M110" s="11">
        <f>IF($B110="","",IF(AND($J110&gt;0,$J110&gt;=$I110),"Recebido",IF($J110&gt;0,"Recebido parcial",IF(AND($E110&lt;&gt;"",TODAY()&gt;$E110),"Atrasado","Em aberto"))))</f>
        <v/>
      </c>
      <c r="N110" s="11">
        <f>IF($B110="","",IF($M110="Atrasado",TODAY()-$E110,IF(AND($K110&lt;&gt;"",$K110&gt;$E110),$K110-$E110,0)))</f>
        <v/>
      </c>
      <c r="O110" s="13">
        <f>IF($B110="","",$F110+$H110)</f>
        <v/>
      </c>
      <c r="P110" s="13">
        <f>IF($B110="","",IF($J110=0,0,ROUND($O110*IFERROR(VLOOKUP($B110,Contratos!$A:$R,10,FALSE),0),2)))</f>
        <v/>
      </c>
      <c r="Q110" s="8" t="n"/>
      <c r="R110" s="6" t="n"/>
      <c r="S110" s="13">
        <f>IF($B110="","",IF($J110=0,0,ROUND($J110-$P110-$Q110,2)))</f>
        <v/>
      </c>
      <c r="T110" s="7" t="n"/>
      <c r="U110" s="11">
        <f>IF($B110="","",IF($T110&lt;&gt;"","Repassado",IF($J110&gt;0,"Pendente","")))</f>
        <v/>
      </c>
      <c r="V110" s="6" t="n"/>
    </row>
    <row r="111">
      <c r="A111" s="12" t="n"/>
      <c r="B111" s="6" t="n"/>
      <c r="C111" s="11">
        <f>IF($B111="","",IFERROR(VLOOKUP($B111,Contratos!$A:$R,2,FALSE),""))</f>
        <v/>
      </c>
      <c r="D111" s="11">
        <f>IF($B111="","",IFERROR(VLOOKUP($B111,Contratos!$A:$R,3,FALSE),""))</f>
        <v/>
      </c>
      <c r="E111" s="7" t="n"/>
      <c r="F111" s="13">
        <f>IF($B111="","",IFERROR(VLOOKUP($B111,Contratos!$A:$R,7,FALSE),0))</f>
        <v/>
      </c>
      <c r="G111" s="8" t="n"/>
      <c r="H111" s="8" t="n"/>
      <c r="I111" s="13">
        <f>IF($B111="","",$F111+$G111+$H111)</f>
        <v/>
      </c>
      <c r="J111" s="8" t="n"/>
      <c r="K111" s="7" t="n"/>
      <c r="L111" s="6" t="n"/>
      <c r="M111" s="11">
        <f>IF($B111="","",IF(AND($J111&gt;0,$J111&gt;=$I111),"Recebido",IF($J111&gt;0,"Recebido parcial",IF(AND($E111&lt;&gt;"",TODAY()&gt;$E111),"Atrasado","Em aberto"))))</f>
        <v/>
      </c>
      <c r="N111" s="11">
        <f>IF($B111="","",IF($M111="Atrasado",TODAY()-$E111,IF(AND($K111&lt;&gt;"",$K111&gt;$E111),$K111-$E111,0)))</f>
        <v/>
      </c>
      <c r="O111" s="13">
        <f>IF($B111="","",$F111+$H111)</f>
        <v/>
      </c>
      <c r="P111" s="13">
        <f>IF($B111="","",IF($J111=0,0,ROUND($O111*IFERROR(VLOOKUP($B111,Contratos!$A:$R,10,FALSE),0),2)))</f>
        <v/>
      </c>
      <c r="Q111" s="8" t="n"/>
      <c r="R111" s="6" t="n"/>
      <c r="S111" s="13">
        <f>IF($B111="","",IF($J111=0,0,ROUND($J111-$P111-$Q111,2)))</f>
        <v/>
      </c>
      <c r="T111" s="7" t="n"/>
      <c r="U111" s="11">
        <f>IF($B111="","",IF($T111&lt;&gt;"","Repassado",IF($J111&gt;0,"Pendente","")))</f>
        <v/>
      </c>
      <c r="V111" s="6" t="n"/>
    </row>
    <row r="112">
      <c r="A112" s="12" t="n"/>
      <c r="B112" s="6" t="n"/>
      <c r="C112" s="11">
        <f>IF($B112="","",IFERROR(VLOOKUP($B112,Contratos!$A:$R,2,FALSE),""))</f>
        <v/>
      </c>
      <c r="D112" s="11">
        <f>IF($B112="","",IFERROR(VLOOKUP($B112,Contratos!$A:$R,3,FALSE),""))</f>
        <v/>
      </c>
      <c r="E112" s="7" t="n"/>
      <c r="F112" s="13">
        <f>IF($B112="","",IFERROR(VLOOKUP($B112,Contratos!$A:$R,7,FALSE),0))</f>
        <v/>
      </c>
      <c r="G112" s="8" t="n"/>
      <c r="H112" s="8" t="n"/>
      <c r="I112" s="13">
        <f>IF($B112="","",$F112+$G112+$H112)</f>
        <v/>
      </c>
      <c r="J112" s="8" t="n"/>
      <c r="K112" s="7" t="n"/>
      <c r="L112" s="6" t="n"/>
      <c r="M112" s="11">
        <f>IF($B112="","",IF(AND($J112&gt;0,$J112&gt;=$I112),"Recebido",IF($J112&gt;0,"Recebido parcial",IF(AND($E112&lt;&gt;"",TODAY()&gt;$E112),"Atrasado","Em aberto"))))</f>
        <v/>
      </c>
      <c r="N112" s="11">
        <f>IF($B112="","",IF($M112="Atrasado",TODAY()-$E112,IF(AND($K112&lt;&gt;"",$K112&gt;$E112),$K112-$E112,0)))</f>
        <v/>
      </c>
      <c r="O112" s="13">
        <f>IF($B112="","",$F112+$H112)</f>
        <v/>
      </c>
      <c r="P112" s="13">
        <f>IF($B112="","",IF($J112=0,0,ROUND($O112*IFERROR(VLOOKUP($B112,Contratos!$A:$R,10,FALSE),0),2)))</f>
        <v/>
      </c>
      <c r="Q112" s="8" t="n"/>
      <c r="R112" s="6" t="n"/>
      <c r="S112" s="13">
        <f>IF($B112="","",IF($J112=0,0,ROUND($J112-$P112-$Q112,2)))</f>
        <v/>
      </c>
      <c r="T112" s="7" t="n"/>
      <c r="U112" s="11">
        <f>IF($B112="","",IF($T112&lt;&gt;"","Repassado",IF($J112&gt;0,"Pendente","")))</f>
        <v/>
      </c>
      <c r="V112" s="6" t="n"/>
    </row>
    <row r="113">
      <c r="A113" s="12" t="n"/>
      <c r="B113" s="6" t="n"/>
      <c r="C113" s="11">
        <f>IF($B113="","",IFERROR(VLOOKUP($B113,Contratos!$A:$R,2,FALSE),""))</f>
        <v/>
      </c>
      <c r="D113" s="11">
        <f>IF($B113="","",IFERROR(VLOOKUP($B113,Contratos!$A:$R,3,FALSE),""))</f>
        <v/>
      </c>
      <c r="E113" s="7" t="n"/>
      <c r="F113" s="13">
        <f>IF($B113="","",IFERROR(VLOOKUP($B113,Contratos!$A:$R,7,FALSE),0))</f>
        <v/>
      </c>
      <c r="G113" s="8" t="n"/>
      <c r="H113" s="8" t="n"/>
      <c r="I113" s="13">
        <f>IF($B113="","",$F113+$G113+$H113)</f>
        <v/>
      </c>
      <c r="J113" s="8" t="n"/>
      <c r="K113" s="7" t="n"/>
      <c r="L113" s="6" t="n"/>
      <c r="M113" s="11">
        <f>IF($B113="","",IF(AND($J113&gt;0,$J113&gt;=$I113),"Recebido",IF($J113&gt;0,"Recebido parcial",IF(AND($E113&lt;&gt;"",TODAY()&gt;$E113),"Atrasado","Em aberto"))))</f>
        <v/>
      </c>
      <c r="N113" s="11">
        <f>IF($B113="","",IF($M113="Atrasado",TODAY()-$E113,IF(AND($K113&lt;&gt;"",$K113&gt;$E113),$K113-$E113,0)))</f>
        <v/>
      </c>
      <c r="O113" s="13">
        <f>IF($B113="","",$F113+$H113)</f>
        <v/>
      </c>
      <c r="P113" s="13">
        <f>IF($B113="","",IF($J113=0,0,ROUND($O113*IFERROR(VLOOKUP($B113,Contratos!$A:$R,10,FALSE),0),2)))</f>
        <v/>
      </c>
      <c r="Q113" s="8" t="n"/>
      <c r="R113" s="6" t="n"/>
      <c r="S113" s="13">
        <f>IF($B113="","",IF($J113=0,0,ROUND($J113-$P113-$Q113,2)))</f>
        <v/>
      </c>
      <c r="T113" s="7" t="n"/>
      <c r="U113" s="11">
        <f>IF($B113="","",IF($T113&lt;&gt;"","Repassado",IF($J113&gt;0,"Pendente","")))</f>
        <v/>
      </c>
      <c r="V113" s="6" t="n"/>
    </row>
    <row r="114">
      <c r="A114" s="12" t="n"/>
      <c r="B114" s="6" t="n"/>
      <c r="C114" s="11">
        <f>IF($B114="","",IFERROR(VLOOKUP($B114,Contratos!$A:$R,2,FALSE),""))</f>
        <v/>
      </c>
      <c r="D114" s="11">
        <f>IF($B114="","",IFERROR(VLOOKUP($B114,Contratos!$A:$R,3,FALSE),""))</f>
        <v/>
      </c>
      <c r="E114" s="7" t="n"/>
      <c r="F114" s="13">
        <f>IF($B114="","",IFERROR(VLOOKUP($B114,Contratos!$A:$R,7,FALSE),0))</f>
        <v/>
      </c>
      <c r="G114" s="8" t="n"/>
      <c r="H114" s="8" t="n"/>
      <c r="I114" s="13">
        <f>IF($B114="","",$F114+$G114+$H114)</f>
        <v/>
      </c>
      <c r="J114" s="8" t="n"/>
      <c r="K114" s="7" t="n"/>
      <c r="L114" s="6" t="n"/>
      <c r="M114" s="11">
        <f>IF($B114="","",IF(AND($J114&gt;0,$J114&gt;=$I114),"Recebido",IF($J114&gt;0,"Recebido parcial",IF(AND($E114&lt;&gt;"",TODAY()&gt;$E114),"Atrasado","Em aberto"))))</f>
        <v/>
      </c>
      <c r="N114" s="11">
        <f>IF($B114="","",IF($M114="Atrasado",TODAY()-$E114,IF(AND($K114&lt;&gt;"",$K114&gt;$E114),$K114-$E114,0)))</f>
        <v/>
      </c>
      <c r="O114" s="13">
        <f>IF($B114="","",$F114+$H114)</f>
        <v/>
      </c>
      <c r="P114" s="13">
        <f>IF($B114="","",IF($J114=0,0,ROUND($O114*IFERROR(VLOOKUP($B114,Contratos!$A:$R,10,FALSE),0),2)))</f>
        <v/>
      </c>
      <c r="Q114" s="8" t="n"/>
      <c r="R114" s="6" t="n"/>
      <c r="S114" s="13">
        <f>IF($B114="","",IF($J114=0,0,ROUND($J114-$P114-$Q114,2)))</f>
        <v/>
      </c>
      <c r="T114" s="7" t="n"/>
      <c r="U114" s="11">
        <f>IF($B114="","",IF($T114&lt;&gt;"","Repassado",IF($J114&gt;0,"Pendente","")))</f>
        <v/>
      </c>
      <c r="V114" s="6" t="n"/>
    </row>
    <row r="115">
      <c r="A115" s="12" t="n"/>
      <c r="B115" s="6" t="n"/>
      <c r="C115" s="11">
        <f>IF($B115="","",IFERROR(VLOOKUP($B115,Contratos!$A:$R,2,FALSE),""))</f>
        <v/>
      </c>
      <c r="D115" s="11">
        <f>IF($B115="","",IFERROR(VLOOKUP($B115,Contratos!$A:$R,3,FALSE),""))</f>
        <v/>
      </c>
      <c r="E115" s="7" t="n"/>
      <c r="F115" s="13">
        <f>IF($B115="","",IFERROR(VLOOKUP($B115,Contratos!$A:$R,7,FALSE),0))</f>
        <v/>
      </c>
      <c r="G115" s="8" t="n"/>
      <c r="H115" s="8" t="n"/>
      <c r="I115" s="13">
        <f>IF($B115="","",$F115+$G115+$H115)</f>
        <v/>
      </c>
      <c r="J115" s="8" t="n"/>
      <c r="K115" s="7" t="n"/>
      <c r="L115" s="6" t="n"/>
      <c r="M115" s="11">
        <f>IF($B115="","",IF(AND($J115&gt;0,$J115&gt;=$I115),"Recebido",IF($J115&gt;0,"Recebido parcial",IF(AND($E115&lt;&gt;"",TODAY()&gt;$E115),"Atrasado","Em aberto"))))</f>
        <v/>
      </c>
      <c r="N115" s="11">
        <f>IF($B115="","",IF($M115="Atrasado",TODAY()-$E115,IF(AND($K115&lt;&gt;"",$K115&gt;$E115),$K115-$E115,0)))</f>
        <v/>
      </c>
      <c r="O115" s="13">
        <f>IF($B115="","",$F115+$H115)</f>
        <v/>
      </c>
      <c r="P115" s="13">
        <f>IF($B115="","",IF($J115=0,0,ROUND($O115*IFERROR(VLOOKUP($B115,Contratos!$A:$R,10,FALSE),0),2)))</f>
        <v/>
      </c>
      <c r="Q115" s="8" t="n"/>
      <c r="R115" s="6" t="n"/>
      <c r="S115" s="13">
        <f>IF($B115="","",IF($J115=0,0,ROUND($J115-$P115-$Q115,2)))</f>
        <v/>
      </c>
      <c r="T115" s="7" t="n"/>
      <c r="U115" s="11">
        <f>IF($B115="","",IF($T115&lt;&gt;"","Repassado",IF($J115&gt;0,"Pendente","")))</f>
        <v/>
      </c>
      <c r="V115" s="6" t="n"/>
    </row>
    <row r="116">
      <c r="A116" s="12" t="n"/>
      <c r="B116" s="6" t="n"/>
      <c r="C116" s="11">
        <f>IF($B116="","",IFERROR(VLOOKUP($B116,Contratos!$A:$R,2,FALSE),""))</f>
        <v/>
      </c>
      <c r="D116" s="11">
        <f>IF($B116="","",IFERROR(VLOOKUP($B116,Contratos!$A:$R,3,FALSE),""))</f>
        <v/>
      </c>
      <c r="E116" s="7" t="n"/>
      <c r="F116" s="13">
        <f>IF($B116="","",IFERROR(VLOOKUP($B116,Contratos!$A:$R,7,FALSE),0))</f>
        <v/>
      </c>
      <c r="G116" s="8" t="n"/>
      <c r="H116" s="8" t="n"/>
      <c r="I116" s="13">
        <f>IF($B116="","",$F116+$G116+$H116)</f>
        <v/>
      </c>
      <c r="J116" s="8" t="n"/>
      <c r="K116" s="7" t="n"/>
      <c r="L116" s="6" t="n"/>
      <c r="M116" s="11">
        <f>IF($B116="","",IF(AND($J116&gt;0,$J116&gt;=$I116),"Recebido",IF($J116&gt;0,"Recebido parcial",IF(AND($E116&lt;&gt;"",TODAY()&gt;$E116),"Atrasado","Em aberto"))))</f>
        <v/>
      </c>
      <c r="N116" s="11">
        <f>IF($B116="","",IF($M116="Atrasado",TODAY()-$E116,IF(AND($K116&lt;&gt;"",$K116&gt;$E116),$K116-$E116,0)))</f>
        <v/>
      </c>
      <c r="O116" s="13">
        <f>IF($B116="","",$F116+$H116)</f>
        <v/>
      </c>
      <c r="P116" s="13">
        <f>IF($B116="","",IF($J116=0,0,ROUND($O116*IFERROR(VLOOKUP($B116,Contratos!$A:$R,10,FALSE),0),2)))</f>
        <v/>
      </c>
      <c r="Q116" s="8" t="n"/>
      <c r="R116" s="6" t="n"/>
      <c r="S116" s="13">
        <f>IF($B116="","",IF($J116=0,0,ROUND($J116-$P116-$Q116,2)))</f>
        <v/>
      </c>
      <c r="T116" s="7" t="n"/>
      <c r="U116" s="11">
        <f>IF($B116="","",IF($T116&lt;&gt;"","Repassado",IF($J116&gt;0,"Pendente","")))</f>
        <v/>
      </c>
      <c r="V116" s="6" t="n"/>
    </row>
    <row r="117">
      <c r="A117" s="12" t="n"/>
      <c r="B117" s="6" t="n"/>
      <c r="C117" s="11">
        <f>IF($B117="","",IFERROR(VLOOKUP($B117,Contratos!$A:$R,2,FALSE),""))</f>
        <v/>
      </c>
      <c r="D117" s="11">
        <f>IF($B117="","",IFERROR(VLOOKUP($B117,Contratos!$A:$R,3,FALSE),""))</f>
        <v/>
      </c>
      <c r="E117" s="7" t="n"/>
      <c r="F117" s="13">
        <f>IF($B117="","",IFERROR(VLOOKUP($B117,Contratos!$A:$R,7,FALSE),0))</f>
        <v/>
      </c>
      <c r="G117" s="8" t="n"/>
      <c r="H117" s="8" t="n"/>
      <c r="I117" s="13">
        <f>IF($B117="","",$F117+$G117+$H117)</f>
        <v/>
      </c>
      <c r="J117" s="8" t="n"/>
      <c r="K117" s="7" t="n"/>
      <c r="L117" s="6" t="n"/>
      <c r="M117" s="11">
        <f>IF($B117="","",IF(AND($J117&gt;0,$J117&gt;=$I117),"Recebido",IF($J117&gt;0,"Recebido parcial",IF(AND($E117&lt;&gt;"",TODAY()&gt;$E117),"Atrasado","Em aberto"))))</f>
        <v/>
      </c>
      <c r="N117" s="11">
        <f>IF($B117="","",IF($M117="Atrasado",TODAY()-$E117,IF(AND($K117&lt;&gt;"",$K117&gt;$E117),$K117-$E117,0)))</f>
        <v/>
      </c>
      <c r="O117" s="13">
        <f>IF($B117="","",$F117+$H117)</f>
        <v/>
      </c>
      <c r="P117" s="13">
        <f>IF($B117="","",IF($J117=0,0,ROUND($O117*IFERROR(VLOOKUP($B117,Contratos!$A:$R,10,FALSE),0),2)))</f>
        <v/>
      </c>
      <c r="Q117" s="8" t="n"/>
      <c r="R117" s="6" t="n"/>
      <c r="S117" s="13">
        <f>IF($B117="","",IF($J117=0,0,ROUND($J117-$P117-$Q117,2)))</f>
        <v/>
      </c>
      <c r="T117" s="7" t="n"/>
      <c r="U117" s="11">
        <f>IF($B117="","",IF($T117&lt;&gt;"","Repassado",IF($J117&gt;0,"Pendente","")))</f>
        <v/>
      </c>
      <c r="V117" s="6" t="n"/>
    </row>
    <row r="118">
      <c r="A118" s="12" t="n"/>
      <c r="B118" s="6" t="n"/>
      <c r="C118" s="11">
        <f>IF($B118="","",IFERROR(VLOOKUP($B118,Contratos!$A:$R,2,FALSE),""))</f>
        <v/>
      </c>
      <c r="D118" s="11">
        <f>IF($B118="","",IFERROR(VLOOKUP($B118,Contratos!$A:$R,3,FALSE),""))</f>
        <v/>
      </c>
      <c r="E118" s="7" t="n"/>
      <c r="F118" s="13">
        <f>IF($B118="","",IFERROR(VLOOKUP($B118,Contratos!$A:$R,7,FALSE),0))</f>
        <v/>
      </c>
      <c r="G118" s="8" t="n"/>
      <c r="H118" s="8" t="n"/>
      <c r="I118" s="13">
        <f>IF($B118="","",$F118+$G118+$H118)</f>
        <v/>
      </c>
      <c r="J118" s="8" t="n"/>
      <c r="K118" s="7" t="n"/>
      <c r="L118" s="6" t="n"/>
      <c r="M118" s="11">
        <f>IF($B118="","",IF(AND($J118&gt;0,$J118&gt;=$I118),"Recebido",IF($J118&gt;0,"Recebido parcial",IF(AND($E118&lt;&gt;"",TODAY()&gt;$E118),"Atrasado","Em aberto"))))</f>
        <v/>
      </c>
      <c r="N118" s="11">
        <f>IF($B118="","",IF($M118="Atrasado",TODAY()-$E118,IF(AND($K118&lt;&gt;"",$K118&gt;$E118),$K118-$E118,0)))</f>
        <v/>
      </c>
      <c r="O118" s="13">
        <f>IF($B118="","",$F118+$H118)</f>
        <v/>
      </c>
      <c r="P118" s="13">
        <f>IF($B118="","",IF($J118=0,0,ROUND($O118*IFERROR(VLOOKUP($B118,Contratos!$A:$R,10,FALSE),0),2)))</f>
        <v/>
      </c>
      <c r="Q118" s="8" t="n"/>
      <c r="R118" s="6" t="n"/>
      <c r="S118" s="13">
        <f>IF($B118="","",IF($J118=0,0,ROUND($J118-$P118-$Q118,2)))</f>
        <v/>
      </c>
      <c r="T118" s="7" t="n"/>
      <c r="U118" s="11">
        <f>IF($B118="","",IF($T118&lt;&gt;"","Repassado",IF($J118&gt;0,"Pendente","")))</f>
        <v/>
      </c>
      <c r="V118" s="6" t="n"/>
    </row>
    <row r="119">
      <c r="A119" s="12" t="n"/>
      <c r="B119" s="6" t="n"/>
      <c r="C119" s="11">
        <f>IF($B119="","",IFERROR(VLOOKUP($B119,Contratos!$A:$R,2,FALSE),""))</f>
        <v/>
      </c>
      <c r="D119" s="11">
        <f>IF($B119="","",IFERROR(VLOOKUP($B119,Contratos!$A:$R,3,FALSE),""))</f>
        <v/>
      </c>
      <c r="E119" s="7" t="n"/>
      <c r="F119" s="13">
        <f>IF($B119="","",IFERROR(VLOOKUP($B119,Contratos!$A:$R,7,FALSE),0))</f>
        <v/>
      </c>
      <c r="G119" s="8" t="n"/>
      <c r="H119" s="8" t="n"/>
      <c r="I119" s="13">
        <f>IF($B119="","",$F119+$G119+$H119)</f>
        <v/>
      </c>
      <c r="J119" s="8" t="n"/>
      <c r="K119" s="7" t="n"/>
      <c r="L119" s="6" t="n"/>
      <c r="M119" s="11">
        <f>IF($B119="","",IF(AND($J119&gt;0,$J119&gt;=$I119),"Recebido",IF($J119&gt;0,"Recebido parcial",IF(AND($E119&lt;&gt;"",TODAY()&gt;$E119),"Atrasado","Em aberto"))))</f>
        <v/>
      </c>
      <c r="N119" s="11">
        <f>IF($B119="","",IF($M119="Atrasado",TODAY()-$E119,IF(AND($K119&lt;&gt;"",$K119&gt;$E119),$K119-$E119,0)))</f>
        <v/>
      </c>
      <c r="O119" s="13">
        <f>IF($B119="","",$F119+$H119)</f>
        <v/>
      </c>
      <c r="P119" s="13">
        <f>IF($B119="","",IF($J119=0,0,ROUND($O119*IFERROR(VLOOKUP($B119,Contratos!$A:$R,10,FALSE),0),2)))</f>
        <v/>
      </c>
      <c r="Q119" s="8" t="n"/>
      <c r="R119" s="6" t="n"/>
      <c r="S119" s="13">
        <f>IF($B119="","",IF($J119=0,0,ROUND($J119-$P119-$Q119,2)))</f>
        <v/>
      </c>
      <c r="T119" s="7" t="n"/>
      <c r="U119" s="11">
        <f>IF($B119="","",IF($T119&lt;&gt;"","Repassado",IF($J119&gt;0,"Pendente","")))</f>
        <v/>
      </c>
      <c r="V119" s="6" t="n"/>
    </row>
    <row r="120">
      <c r="A120" s="12" t="n"/>
      <c r="B120" s="6" t="n"/>
      <c r="C120" s="11">
        <f>IF($B120="","",IFERROR(VLOOKUP($B120,Contratos!$A:$R,2,FALSE),""))</f>
        <v/>
      </c>
      <c r="D120" s="11">
        <f>IF($B120="","",IFERROR(VLOOKUP($B120,Contratos!$A:$R,3,FALSE),""))</f>
        <v/>
      </c>
      <c r="E120" s="7" t="n"/>
      <c r="F120" s="13">
        <f>IF($B120="","",IFERROR(VLOOKUP($B120,Contratos!$A:$R,7,FALSE),0))</f>
        <v/>
      </c>
      <c r="G120" s="8" t="n"/>
      <c r="H120" s="8" t="n"/>
      <c r="I120" s="13">
        <f>IF($B120="","",$F120+$G120+$H120)</f>
        <v/>
      </c>
      <c r="J120" s="8" t="n"/>
      <c r="K120" s="7" t="n"/>
      <c r="L120" s="6" t="n"/>
      <c r="M120" s="11">
        <f>IF($B120="","",IF(AND($J120&gt;0,$J120&gt;=$I120),"Recebido",IF($J120&gt;0,"Recebido parcial",IF(AND($E120&lt;&gt;"",TODAY()&gt;$E120),"Atrasado","Em aberto"))))</f>
        <v/>
      </c>
      <c r="N120" s="11">
        <f>IF($B120="","",IF($M120="Atrasado",TODAY()-$E120,IF(AND($K120&lt;&gt;"",$K120&gt;$E120),$K120-$E120,0)))</f>
        <v/>
      </c>
      <c r="O120" s="13">
        <f>IF($B120="","",$F120+$H120)</f>
        <v/>
      </c>
      <c r="P120" s="13">
        <f>IF($B120="","",IF($J120=0,0,ROUND($O120*IFERROR(VLOOKUP($B120,Contratos!$A:$R,10,FALSE),0),2)))</f>
        <v/>
      </c>
      <c r="Q120" s="8" t="n"/>
      <c r="R120" s="6" t="n"/>
      <c r="S120" s="13">
        <f>IF($B120="","",IF($J120=0,0,ROUND($J120-$P120-$Q120,2)))</f>
        <v/>
      </c>
      <c r="T120" s="7" t="n"/>
      <c r="U120" s="11">
        <f>IF($B120="","",IF($T120&lt;&gt;"","Repassado",IF($J120&gt;0,"Pendente","")))</f>
        <v/>
      </c>
      <c r="V120" s="6" t="n"/>
    </row>
    <row r="121">
      <c r="A121" s="12" t="n"/>
      <c r="B121" s="6" t="n"/>
      <c r="C121" s="11">
        <f>IF($B121="","",IFERROR(VLOOKUP($B121,Contratos!$A:$R,2,FALSE),""))</f>
        <v/>
      </c>
      <c r="D121" s="11">
        <f>IF($B121="","",IFERROR(VLOOKUP($B121,Contratos!$A:$R,3,FALSE),""))</f>
        <v/>
      </c>
      <c r="E121" s="7" t="n"/>
      <c r="F121" s="13">
        <f>IF($B121="","",IFERROR(VLOOKUP($B121,Contratos!$A:$R,7,FALSE),0))</f>
        <v/>
      </c>
      <c r="G121" s="8" t="n"/>
      <c r="H121" s="8" t="n"/>
      <c r="I121" s="13">
        <f>IF($B121="","",$F121+$G121+$H121)</f>
        <v/>
      </c>
      <c r="J121" s="8" t="n"/>
      <c r="K121" s="7" t="n"/>
      <c r="L121" s="6" t="n"/>
      <c r="M121" s="11">
        <f>IF($B121="","",IF(AND($J121&gt;0,$J121&gt;=$I121),"Recebido",IF($J121&gt;0,"Recebido parcial",IF(AND($E121&lt;&gt;"",TODAY()&gt;$E121),"Atrasado","Em aberto"))))</f>
        <v/>
      </c>
      <c r="N121" s="11">
        <f>IF($B121="","",IF($M121="Atrasado",TODAY()-$E121,IF(AND($K121&lt;&gt;"",$K121&gt;$E121),$K121-$E121,0)))</f>
        <v/>
      </c>
      <c r="O121" s="13">
        <f>IF($B121="","",$F121+$H121)</f>
        <v/>
      </c>
      <c r="P121" s="13">
        <f>IF($B121="","",IF($J121=0,0,ROUND($O121*IFERROR(VLOOKUP($B121,Contratos!$A:$R,10,FALSE),0),2)))</f>
        <v/>
      </c>
      <c r="Q121" s="8" t="n"/>
      <c r="R121" s="6" t="n"/>
      <c r="S121" s="13">
        <f>IF($B121="","",IF($J121=0,0,ROUND($J121-$P121-$Q121,2)))</f>
        <v/>
      </c>
      <c r="T121" s="7" t="n"/>
      <c r="U121" s="11">
        <f>IF($B121="","",IF($T121&lt;&gt;"","Repassado",IF($J121&gt;0,"Pendente","")))</f>
        <v/>
      </c>
      <c r="V121" s="6" t="n"/>
    </row>
    <row r="122">
      <c r="A122" s="12" t="n"/>
      <c r="B122" s="6" t="n"/>
      <c r="C122" s="11">
        <f>IF($B122="","",IFERROR(VLOOKUP($B122,Contratos!$A:$R,2,FALSE),""))</f>
        <v/>
      </c>
      <c r="D122" s="11">
        <f>IF($B122="","",IFERROR(VLOOKUP($B122,Contratos!$A:$R,3,FALSE),""))</f>
        <v/>
      </c>
      <c r="E122" s="7" t="n"/>
      <c r="F122" s="13">
        <f>IF($B122="","",IFERROR(VLOOKUP($B122,Contratos!$A:$R,7,FALSE),0))</f>
        <v/>
      </c>
      <c r="G122" s="8" t="n"/>
      <c r="H122" s="8" t="n"/>
      <c r="I122" s="13">
        <f>IF($B122="","",$F122+$G122+$H122)</f>
        <v/>
      </c>
      <c r="J122" s="8" t="n"/>
      <c r="K122" s="7" t="n"/>
      <c r="L122" s="6" t="n"/>
      <c r="M122" s="11">
        <f>IF($B122="","",IF(AND($J122&gt;0,$J122&gt;=$I122),"Recebido",IF($J122&gt;0,"Recebido parcial",IF(AND($E122&lt;&gt;"",TODAY()&gt;$E122),"Atrasado","Em aberto"))))</f>
        <v/>
      </c>
      <c r="N122" s="11">
        <f>IF($B122="","",IF($M122="Atrasado",TODAY()-$E122,IF(AND($K122&lt;&gt;"",$K122&gt;$E122),$K122-$E122,0)))</f>
        <v/>
      </c>
      <c r="O122" s="13">
        <f>IF($B122="","",$F122+$H122)</f>
        <v/>
      </c>
      <c r="P122" s="13">
        <f>IF($B122="","",IF($J122=0,0,ROUND($O122*IFERROR(VLOOKUP($B122,Contratos!$A:$R,10,FALSE),0),2)))</f>
        <v/>
      </c>
      <c r="Q122" s="8" t="n"/>
      <c r="R122" s="6" t="n"/>
      <c r="S122" s="13">
        <f>IF($B122="","",IF($J122=0,0,ROUND($J122-$P122-$Q122,2)))</f>
        <v/>
      </c>
      <c r="T122" s="7" t="n"/>
      <c r="U122" s="11">
        <f>IF($B122="","",IF($T122&lt;&gt;"","Repassado",IF($J122&gt;0,"Pendente","")))</f>
        <v/>
      </c>
      <c r="V122" s="6" t="n"/>
    </row>
    <row r="123">
      <c r="A123" s="12" t="n"/>
      <c r="B123" s="6" t="n"/>
      <c r="C123" s="11">
        <f>IF($B123="","",IFERROR(VLOOKUP($B123,Contratos!$A:$R,2,FALSE),""))</f>
        <v/>
      </c>
      <c r="D123" s="11">
        <f>IF($B123="","",IFERROR(VLOOKUP($B123,Contratos!$A:$R,3,FALSE),""))</f>
        <v/>
      </c>
      <c r="E123" s="7" t="n"/>
      <c r="F123" s="13">
        <f>IF($B123="","",IFERROR(VLOOKUP($B123,Contratos!$A:$R,7,FALSE),0))</f>
        <v/>
      </c>
      <c r="G123" s="8" t="n"/>
      <c r="H123" s="8" t="n"/>
      <c r="I123" s="13">
        <f>IF($B123="","",$F123+$G123+$H123)</f>
        <v/>
      </c>
      <c r="J123" s="8" t="n"/>
      <c r="K123" s="7" t="n"/>
      <c r="L123" s="6" t="n"/>
      <c r="M123" s="11">
        <f>IF($B123="","",IF(AND($J123&gt;0,$J123&gt;=$I123),"Recebido",IF($J123&gt;0,"Recebido parcial",IF(AND($E123&lt;&gt;"",TODAY()&gt;$E123),"Atrasado","Em aberto"))))</f>
        <v/>
      </c>
      <c r="N123" s="11">
        <f>IF($B123="","",IF($M123="Atrasado",TODAY()-$E123,IF(AND($K123&lt;&gt;"",$K123&gt;$E123),$K123-$E123,0)))</f>
        <v/>
      </c>
      <c r="O123" s="13">
        <f>IF($B123="","",$F123+$H123)</f>
        <v/>
      </c>
      <c r="P123" s="13">
        <f>IF($B123="","",IF($J123=0,0,ROUND($O123*IFERROR(VLOOKUP($B123,Contratos!$A:$R,10,FALSE),0),2)))</f>
        <v/>
      </c>
      <c r="Q123" s="8" t="n"/>
      <c r="R123" s="6" t="n"/>
      <c r="S123" s="13">
        <f>IF($B123="","",IF($J123=0,0,ROUND($J123-$P123-$Q123,2)))</f>
        <v/>
      </c>
      <c r="T123" s="7" t="n"/>
      <c r="U123" s="11">
        <f>IF($B123="","",IF($T123&lt;&gt;"","Repassado",IF($J123&gt;0,"Pendente","")))</f>
        <v/>
      </c>
      <c r="V123" s="6" t="n"/>
    </row>
    <row r="124">
      <c r="A124" s="12" t="n"/>
      <c r="B124" s="6" t="n"/>
      <c r="C124" s="11">
        <f>IF($B124="","",IFERROR(VLOOKUP($B124,Contratos!$A:$R,2,FALSE),""))</f>
        <v/>
      </c>
      <c r="D124" s="11">
        <f>IF($B124="","",IFERROR(VLOOKUP($B124,Contratos!$A:$R,3,FALSE),""))</f>
        <v/>
      </c>
      <c r="E124" s="7" t="n"/>
      <c r="F124" s="13">
        <f>IF($B124="","",IFERROR(VLOOKUP($B124,Contratos!$A:$R,7,FALSE),0))</f>
        <v/>
      </c>
      <c r="G124" s="8" t="n"/>
      <c r="H124" s="8" t="n"/>
      <c r="I124" s="13">
        <f>IF($B124="","",$F124+$G124+$H124)</f>
        <v/>
      </c>
      <c r="J124" s="8" t="n"/>
      <c r="K124" s="7" t="n"/>
      <c r="L124" s="6" t="n"/>
      <c r="M124" s="11">
        <f>IF($B124="","",IF(AND($J124&gt;0,$J124&gt;=$I124),"Recebido",IF($J124&gt;0,"Recebido parcial",IF(AND($E124&lt;&gt;"",TODAY()&gt;$E124),"Atrasado","Em aberto"))))</f>
        <v/>
      </c>
      <c r="N124" s="11">
        <f>IF($B124="","",IF($M124="Atrasado",TODAY()-$E124,IF(AND($K124&lt;&gt;"",$K124&gt;$E124),$K124-$E124,0)))</f>
        <v/>
      </c>
      <c r="O124" s="13">
        <f>IF($B124="","",$F124+$H124)</f>
        <v/>
      </c>
      <c r="P124" s="13">
        <f>IF($B124="","",IF($J124=0,0,ROUND($O124*IFERROR(VLOOKUP($B124,Contratos!$A:$R,10,FALSE),0),2)))</f>
        <v/>
      </c>
      <c r="Q124" s="8" t="n"/>
      <c r="R124" s="6" t="n"/>
      <c r="S124" s="13">
        <f>IF($B124="","",IF($J124=0,0,ROUND($J124-$P124-$Q124,2)))</f>
        <v/>
      </c>
      <c r="T124" s="7" t="n"/>
      <c r="U124" s="11">
        <f>IF($B124="","",IF($T124&lt;&gt;"","Repassado",IF($J124&gt;0,"Pendente","")))</f>
        <v/>
      </c>
      <c r="V124" s="6" t="n"/>
    </row>
    <row r="125">
      <c r="A125" s="12" t="n"/>
      <c r="B125" s="6" t="n"/>
      <c r="C125" s="11">
        <f>IF($B125="","",IFERROR(VLOOKUP($B125,Contratos!$A:$R,2,FALSE),""))</f>
        <v/>
      </c>
      <c r="D125" s="11">
        <f>IF($B125="","",IFERROR(VLOOKUP($B125,Contratos!$A:$R,3,FALSE),""))</f>
        <v/>
      </c>
      <c r="E125" s="7" t="n"/>
      <c r="F125" s="13">
        <f>IF($B125="","",IFERROR(VLOOKUP($B125,Contratos!$A:$R,7,FALSE),0))</f>
        <v/>
      </c>
      <c r="G125" s="8" t="n"/>
      <c r="H125" s="8" t="n"/>
      <c r="I125" s="13">
        <f>IF($B125="","",$F125+$G125+$H125)</f>
        <v/>
      </c>
      <c r="J125" s="8" t="n"/>
      <c r="K125" s="7" t="n"/>
      <c r="L125" s="6" t="n"/>
      <c r="M125" s="11">
        <f>IF($B125="","",IF(AND($J125&gt;0,$J125&gt;=$I125),"Recebido",IF($J125&gt;0,"Recebido parcial",IF(AND($E125&lt;&gt;"",TODAY()&gt;$E125),"Atrasado","Em aberto"))))</f>
        <v/>
      </c>
      <c r="N125" s="11">
        <f>IF($B125="","",IF($M125="Atrasado",TODAY()-$E125,IF(AND($K125&lt;&gt;"",$K125&gt;$E125),$K125-$E125,0)))</f>
        <v/>
      </c>
      <c r="O125" s="13">
        <f>IF($B125="","",$F125+$H125)</f>
        <v/>
      </c>
      <c r="P125" s="13">
        <f>IF($B125="","",IF($J125=0,0,ROUND($O125*IFERROR(VLOOKUP($B125,Contratos!$A:$R,10,FALSE),0),2)))</f>
        <v/>
      </c>
      <c r="Q125" s="8" t="n"/>
      <c r="R125" s="6" t="n"/>
      <c r="S125" s="13">
        <f>IF($B125="","",IF($J125=0,0,ROUND($J125-$P125-$Q125,2)))</f>
        <v/>
      </c>
      <c r="T125" s="7" t="n"/>
      <c r="U125" s="11">
        <f>IF($B125="","",IF($T125&lt;&gt;"","Repassado",IF($J125&gt;0,"Pendente","")))</f>
        <v/>
      </c>
      <c r="V125" s="6" t="n"/>
    </row>
    <row r="126">
      <c r="A126" s="12" t="n"/>
      <c r="B126" s="6" t="n"/>
      <c r="C126" s="11">
        <f>IF($B126="","",IFERROR(VLOOKUP($B126,Contratos!$A:$R,2,FALSE),""))</f>
        <v/>
      </c>
      <c r="D126" s="11">
        <f>IF($B126="","",IFERROR(VLOOKUP($B126,Contratos!$A:$R,3,FALSE),""))</f>
        <v/>
      </c>
      <c r="E126" s="7" t="n"/>
      <c r="F126" s="13">
        <f>IF($B126="","",IFERROR(VLOOKUP($B126,Contratos!$A:$R,7,FALSE),0))</f>
        <v/>
      </c>
      <c r="G126" s="8" t="n"/>
      <c r="H126" s="8" t="n"/>
      <c r="I126" s="13">
        <f>IF($B126="","",$F126+$G126+$H126)</f>
        <v/>
      </c>
      <c r="J126" s="8" t="n"/>
      <c r="K126" s="7" t="n"/>
      <c r="L126" s="6" t="n"/>
      <c r="M126" s="11">
        <f>IF($B126="","",IF(AND($J126&gt;0,$J126&gt;=$I126),"Recebido",IF($J126&gt;0,"Recebido parcial",IF(AND($E126&lt;&gt;"",TODAY()&gt;$E126),"Atrasado","Em aberto"))))</f>
        <v/>
      </c>
      <c r="N126" s="11">
        <f>IF($B126="","",IF($M126="Atrasado",TODAY()-$E126,IF(AND($K126&lt;&gt;"",$K126&gt;$E126),$K126-$E126,0)))</f>
        <v/>
      </c>
      <c r="O126" s="13">
        <f>IF($B126="","",$F126+$H126)</f>
        <v/>
      </c>
      <c r="P126" s="13">
        <f>IF($B126="","",IF($J126=0,0,ROUND($O126*IFERROR(VLOOKUP($B126,Contratos!$A:$R,10,FALSE),0),2)))</f>
        <v/>
      </c>
      <c r="Q126" s="8" t="n"/>
      <c r="R126" s="6" t="n"/>
      <c r="S126" s="13">
        <f>IF($B126="","",IF($J126=0,0,ROUND($J126-$P126-$Q126,2)))</f>
        <v/>
      </c>
      <c r="T126" s="7" t="n"/>
      <c r="U126" s="11">
        <f>IF($B126="","",IF($T126&lt;&gt;"","Repassado",IF($J126&gt;0,"Pendente","")))</f>
        <v/>
      </c>
      <c r="V126" s="6" t="n"/>
    </row>
    <row r="127">
      <c r="A127" s="12" t="n"/>
      <c r="B127" s="6" t="n"/>
      <c r="C127" s="11">
        <f>IF($B127="","",IFERROR(VLOOKUP($B127,Contratos!$A:$R,2,FALSE),""))</f>
        <v/>
      </c>
      <c r="D127" s="11">
        <f>IF($B127="","",IFERROR(VLOOKUP($B127,Contratos!$A:$R,3,FALSE),""))</f>
        <v/>
      </c>
      <c r="E127" s="7" t="n"/>
      <c r="F127" s="13">
        <f>IF($B127="","",IFERROR(VLOOKUP($B127,Contratos!$A:$R,7,FALSE),0))</f>
        <v/>
      </c>
      <c r="G127" s="8" t="n"/>
      <c r="H127" s="8" t="n"/>
      <c r="I127" s="13">
        <f>IF($B127="","",$F127+$G127+$H127)</f>
        <v/>
      </c>
      <c r="J127" s="8" t="n"/>
      <c r="K127" s="7" t="n"/>
      <c r="L127" s="6" t="n"/>
      <c r="M127" s="11">
        <f>IF($B127="","",IF(AND($J127&gt;0,$J127&gt;=$I127),"Recebido",IF($J127&gt;0,"Recebido parcial",IF(AND($E127&lt;&gt;"",TODAY()&gt;$E127),"Atrasado","Em aberto"))))</f>
        <v/>
      </c>
      <c r="N127" s="11">
        <f>IF($B127="","",IF($M127="Atrasado",TODAY()-$E127,IF(AND($K127&lt;&gt;"",$K127&gt;$E127),$K127-$E127,0)))</f>
        <v/>
      </c>
      <c r="O127" s="13">
        <f>IF($B127="","",$F127+$H127)</f>
        <v/>
      </c>
      <c r="P127" s="13">
        <f>IF($B127="","",IF($J127=0,0,ROUND($O127*IFERROR(VLOOKUP($B127,Contratos!$A:$R,10,FALSE),0),2)))</f>
        <v/>
      </c>
      <c r="Q127" s="8" t="n"/>
      <c r="R127" s="6" t="n"/>
      <c r="S127" s="13">
        <f>IF($B127="","",IF($J127=0,0,ROUND($J127-$P127-$Q127,2)))</f>
        <v/>
      </c>
      <c r="T127" s="7" t="n"/>
      <c r="U127" s="11">
        <f>IF($B127="","",IF($T127&lt;&gt;"","Repassado",IF($J127&gt;0,"Pendente","")))</f>
        <v/>
      </c>
      <c r="V127" s="6" t="n"/>
    </row>
    <row r="128">
      <c r="A128" s="12" t="n"/>
      <c r="B128" s="6" t="n"/>
      <c r="C128" s="11">
        <f>IF($B128="","",IFERROR(VLOOKUP($B128,Contratos!$A:$R,2,FALSE),""))</f>
        <v/>
      </c>
      <c r="D128" s="11">
        <f>IF($B128="","",IFERROR(VLOOKUP($B128,Contratos!$A:$R,3,FALSE),""))</f>
        <v/>
      </c>
      <c r="E128" s="7" t="n"/>
      <c r="F128" s="13">
        <f>IF($B128="","",IFERROR(VLOOKUP($B128,Contratos!$A:$R,7,FALSE),0))</f>
        <v/>
      </c>
      <c r="G128" s="8" t="n"/>
      <c r="H128" s="8" t="n"/>
      <c r="I128" s="13">
        <f>IF($B128="","",$F128+$G128+$H128)</f>
        <v/>
      </c>
      <c r="J128" s="8" t="n"/>
      <c r="K128" s="7" t="n"/>
      <c r="L128" s="6" t="n"/>
      <c r="M128" s="11">
        <f>IF($B128="","",IF(AND($J128&gt;0,$J128&gt;=$I128),"Recebido",IF($J128&gt;0,"Recebido parcial",IF(AND($E128&lt;&gt;"",TODAY()&gt;$E128),"Atrasado","Em aberto"))))</f>
        <v/>
      </c>
      <c r="N128" s="11">
        <f>IF($B128="","",IF($M128="Atrasado",TODAY()-$E128,IF(AND($K128&lt;&gt;"",$K128&gt;$E128),$K128-$E128,0)))</f>
        <v/>
      </c>
      <c r="O128" s="13">
        <f>IF($B128="","",$F128+$H128)</f>
        <v/>
      </c>
      <c r="P128" s="13">
        <f>IF($B128="","",IF($J128=0,0,ROUND($O128*IFERROR(VLOOKUP($B128,Contratos!$A:$R,10,FALSE),0),2)))</f>
        <v/>
      </c>
      <c r="Q128" s="8" t="n"/>
      <c r="R128" s="6" t="n"/>
      <c r="S128" s="13">
        <f>IF($B128="","",IF($J128=0,0,ROUND($J128-$P128-$Q128,2)))</f>
        <v/>
      </c>
      <c r="T128" s="7" t="n"/>
      <c r="U128" s="11">
        <f>IF($B128="","",IF($T128&lt;&gt;"","Repassado",IF($J128&gt;0,"Pendente","")))</f>
        <v/>
      </c>
      <c r="V128" s="6" t="n"/>
    </row>
    <row r="129">
      <c r="A129" s="12" t="n"/>
      <c r="B129" s="6" t="n"/>
      <c r="C129" s="11">
        <f>IF($B129="","",IFERROR(VLOOKUP($B129,Contratos!$A:$R,2,FALSE),""))</f>
        <v/>
      </c>
      <c r="D129" s="11">
        <f>IF($B129="","",IFERROR(VLOOKUP($B129,Contratos!$A:$R,3,FALSE),""))</f>
        <v/>
      </c>
      <c r="E129" s="7" t="n"/>
      <c r="F129" s="13">
        <f>IF($B129="","",IFERROR(VLOOKUP($B129,Contratos!$A:$R,7,FALSE),0))</f>
        <v/>
      </c>
      <c r="G129" s="8" t="n"/>
      <c r="H129" s="8" t="n"/>
      <c r="I129" s="13">
        <f>IF($B129="","",$F129+$G129+$H129)</f>
        <v/>
      </c>
      <c r="J129" s="8" t="n"/>
      <c r="K129" s="7" t="n"/>
      <c r="L129" s="6" t="n"/>
      <c r="M129" s="11">
        <f>IF($B129="","",IF(AND($J129&gt;0,$J129&gt;=$I129),"Recebido",IF($J129&gt;0,"Recebido parcial",IF(AND($E129&lt;&gt;"",TODAY()&gt;$E129),"Atrasado","Em aberto"))))</f>
        <v/>
      </c>
      <c r="N129" s="11">
        <f>IF($B129="","",IF($M129="Atrasado",TODAY()-$E129,IF(AND($K129&lt;&gt;"",$K129&gt;$E129),$K129-$E129,0)))</f>
        <v/>
      </c>
      <c r="O129" s="13">
        <f>IF($B129="","",$F129+$H129)</f>
        <v/>
      </c>
      <c r="P129" s="13">
        <f>IF($B129="","",IF($J129=0,0,ROUND($O129*IFERROR(VLOOKUP($B129,Contratos!$A:$R,10,FALSE),0),2)))</f>
        <v/>
      </c>
      <c r="Q129" s="8" t="n"/>
      <c r="R129" s="6" t="n"/>
      <c r="S129" s="13">
        <f>IF($B129="","",IF($J129=0,0,ROUND($J129-$P129-$Q129,2)))</f>
        <v/>
      </c>
      <c r="T129" s="7" t="n"/>
      <c r="U129" s="11">
        <f>IF($B129="","",IF($T129&lt;&gt;"","Repassado",IF($J129&gt;0,"Pendente","")))</f>
        <v/>
      </c>
      <c r="V129" s="6" t="n"/>
    </row>
    <row r="130">
      <c r="A130" s="12" t="n"/>
      <c r="B130" s="6" t="n"/>
      <c r="C130" s="11">
        <f>IF($B130="","",IFERROR(VLOOKUP($B130,Contratos!$A:$R,2,FALSE),""))</f>
        <v/>
      </c>
      <c r="D130" s="11">
        <f>IF($B130="","",IFERROR(VLOOKUP($B130,Contratos!$A:$R,3,FALSE),""))</f>
        <v/>
      </c>
      <c r="E130" s="7" t="n"/>
      <c r="F130" s="13">
        <f>IF($B130="","",IFERROR(VLOOKUP($B130,Contratos!$A:$R,7,FALSE),0))</f>
        <v/>
      </c>
      <c r="G130" s="8" t="n"/>
      <c r="H130" s="8" t="n"/>
      <c r="I130" s="13">
        <f>IF($B130="","",$F130+$G130+$H130)</f>
        <v/>
      </c>
      <c r="J130" s="8" t="n"/>
      <c r="K130" s="7" t="n"/>
      <c r="L130" s="6" t="n"/>
      <c r="M130" s="11">
        <f>IF($B130="","",IF(AND($J130&gt;0,$J130&gt;=$I130),"Recebido",IF($J130&gt;0,"Recebido parcial",IF(AND($E130&lt;&gt;"",TODAY()&gt;$E130),"Atrasado","Em aberto"))))</f>
        <v/>
      </c>
      <c r="N130" s="11">
        <f>IF($B130="","",IF($M130="Atrasado",TODAY()-$E130,IF(AND($K130&lt;&gt;"",$K130&gt;$E130),$K130-$E130,0)))</f>
        <v/>
      </c>
      <c r="O130" s="13">
        <f>IF($B130="","",$F130+$H130)</f>
        <v/>
      </c>
      <c r="P130" s="13">
        <f>IF($B130="","",IF($J130=0,0,ROUND($O130*IFERROR(VLOOKUP($B130,Contratos!$A:$R,10,FALSE),0),2)))</f>
        <v/>
      </c>
      <c r="Q130" s="8" t="n"/>
      <c r="R130" s="6" t="n"/>
      <c r="S130" s="13">
        <f>IF($B130="","",IF($J130=0,0,ROUND($J130-$P130-$Q130,2)))</f>
        <v/>
      </c>
      <c r="T130" s="7" t="n"/>
      <c r="U130" s="11">
        <f>IF($B130="","",IF($T130&lt;&gt;"","Repassado",IF($J130&gt;0,"Pendente","")))</f>
        <v/>
      </c>
      <c r="V130" s="6" t="n"/>
    </row>
    <row r="131">
      <c r="A131" s="12" t="n"/>
      <c r="B131" s="6" t="n"/>
      <c r="C131" s="11">
        <f>IF($B131="","",IFERROR(VLOOKUP($B131,Contratos!$A:$R,2,FALSE),""))</f>
        <v/>
      </c>
      <c r="D131" s="11">
        <f>IF($B131="","",IFERROR(VLOOKUP($B131,Contratos!$A:$R,3,FALSE),""))</f>
        <v/>
      </c>
      <c r="E131" s="7" t="n"/>
      <c r="F131" s="13">
        <f>IF($B131="","",IFERROR(VLOOKUP($B131,Contratos!$A:$R,7,FALSE),0))</f>
        <v/>
      </c>
      <c r="G131" s="8" t="n"/>
      <c r="H131" s="8" t="n"/>
      <c r="I131" s="13">
        <f>IF($B131="","",$F131+$G131+$H131)</f>
        <v/>
      </c>
      <c r="J131" s="8" t="n"/>
      <c r="K131" s="7" t="n"/>
      <c r="L131" s="6" t="n"/>
      <c r="M131" s="11">
        <f>IF($B131="","",IF(AND($J131&gt;0,$J131&gt;=$I131),"Recebido",IF($J131&gt;0,"Recebido parcial",IF(AND($E131&lt;&gt;"",TODAY()&gt;$E131),"Atrasado","Em aberto"))))</f>
        <v/>
      </c>
      <c r="N131" s="11">
        <f>IF($B131="","",IF($M131="Atrasado",TODAY()-$E131,IF(AND($K131&lt;&gt;"",$K131&gt;$E131),$K131-$E131,0)))</f>
        <v/>
      </c>
      <c r="O131" s="13">
        <f>IF($B131="","",$F131+$H131)</f>
        <v/>
      </c>
      <c r="P131" s="13">
        <f>IF($B131="","",IF($J131=0,0,ROUND($O131*IFERROR(VLOOKUP($B131,Contratos!$A:$R,10,FALSE),0),2)))</f>
        <v/>
      </c>
      <c r="Q131" s="8" t="n"/>
      <c r="R131" s="6" t="n"/>
      <c r="S131" s="13">
        <f>IF($B131="","",IF($J131=0,0,ROUND($J131-$P131-$Q131,2)))</f>
        <v/>
      </c>
      <c r="T131" s="7" t="n"/>
      <c r="U131" s="11">
        <f>IF($B131="","",IF($T131&lt;&gt;"","Repassado",IF($J131&gt;0,"Pendente","")))</f>
        <v/>
      </c>
      <c r="V131" s="6" t="n"/>
    </row>
    <row r="132">
      <c r="A132" s="12" t="n"/>
      <c r="B132" s="6" t="n"/>
      <c r="C132" s="11">
        <f>IF($B132="","",IFERROR(VLOOKUP($B132,Contratos!$A:$R,2,FALSE),""))</f>
        <v/>
      </c>
      <c r="D132" s="11">
        <f>IF($B132="","",IFERROR(VLOOKUP($B132,Contratos!$A:$R,3,FALSE),""))</f>
        <v/>
      </c>
      <c r="E132" s="7" t="n"/>
      <c r="F132" s="13">
        <f>IF($B132="","",IFERROR(VLOOKUP($B132,Contratos!$A:$R,7,FALSE),0))</f>
        <v/>
      </c>
      <c r="G132" s="8" t="n"/>
      <c r="H132" s="8" t="n"/>
      <c r="I132" s="13">
        <f>IF($B132="","",$F132+$G132+$H132)</f>
        <v/>
      </c>
      <c r="J132" s="8" t="n"/>
      <c r="K132" s="7" t="n"/>
      <c r="L132" s="6" t="n"/>
      <c r="M132" s="11">
        <f>IF($B132="","",IF(AND($J132&gt;0,$J132&gt;=$I132),"Recebido",IF($J132&gt;0,"Recebido parcial",IF(AND($E132&lt;&gt;"",TODAY()&gt;$E132),"Atrasado","Em aberto"))))</f>
        <v/>
      </c>
      <c r="N132" s="11">
        <f>IF($B132="","",IF($M132="Atrasado",TODAY()-$E132,IF(AND($K132&lt;&gt;"",$K132&gt;$E132),$K132-$E132,0)))</f>
        <v/>
      </c>
      <c r="O132" s="13">
        <f>IF($B132="","",$F132+$H132)</f>
        <v/>
      </c>
      <c r="P132" s="13">
        <f>IF($B132="","",IF($J132=0,0,ROUND($O132*IFERROR(VLOOKUP($B132,Contratos!$A:$R,10,FALSE),0),2)))</f>
        <v/>
      </c>
      <c r="Q132" s="8" t="n"/>
      <c r="R132" s="6" t="n"/>
      <c r="S132" s="13">
        <f>IF($B132="","",IF($J132=0,0,ROUND($J132-$P132-$Q132,2)))</f>
        <v/>
      </c>
      <c r="T132" s="7" t="n"/>
      <c r="U132" s="11">
        <f>IF($B132="","",IF($T132&lt;&gt;"","Repassado",IF($J132&gt;0,"Pendente","")))</f>
        <v/>
      </c>
      <c r="V132" s="6" t="n"/>
    </row>
    <row r="133">
      <c r="A133" s="12" t="n"/>
      <c r="B133" s="6" t="n"/>
      <c r="C133" s="11">
        <f>IF($B133="","",IFERROR(VLOOKUP($B133,Contratos!$A:$R,2,FALSE),""))</f>
        <v/>
      </c>
      <c r="D133" s="11">
        <f>IF($B133="","",IFERROR(VLOOKUP($B133,Contratos!$A:$R,3,FALSE),""))</f>
        <v/>
      </c>
      <c r="E133" s="7" t="n"/>
      <c r="F133" s="13">
        <f>IF($B133="","",IFERROR(VLOOKUP($B133,Contratos!$A:$R,7,FALSE),0))</f>
        <v/>
      </c>
      <c r="G133" s="8" t="n"/>
      <c r="H133" s="8" t="n"/>
      <c r="I133" s="13">
        <f>IF($B133="","",$F133+$G133+$H133)</f>
        <v/>
      </c>
      <c r="J133" s="8" t="n"/>
      <c r="K133" s="7" t="n"/>
      <c r="L133" s="6" t="n"/>
      <c r="M133" s="11">
        <f>IF($B133="","",IF(AND($J133&gt;0,$J133&gt;=$I133),"Recebido",IF($J133&gt;0,"Recebido parcial",IF(AND($E133&lt;&gt;"",TODAY()&gt;$E133),"Atrasado","Em aberto"))))</f>
        <v/>
      </c>
      <c r="N133" s="11">
        <f>IF($B133="","",IF($M133="Atrasado",TODAY()-$E133,IF(AND($K133&lt;&gt;"",$K133&gt;$E133),$K133-$E133,0)))</f>
        <v/>
      </c>
      <c r="O133" s="13">
        <f>IF($B133="","",$F133+$H133)</f>
        <v/>
      </c>
      <c r="P133" s="13">
        <f>IF($B133="","",IF($J133=0,0,ROUND($O133*IFERROR(VLOOKUP($B133,Contratos!$A:$R,10,FALSE),0),2)))</f>
        <v/>
      </c>
      <c r="Q133" s="8" t="n"/>
      <c r="R133" s="6" t="n"/>
      <c r="S133" s="13">
        <f>IF($B133="","",IF($J133=0,0,ROUND($J133-$P133-$Q133,2)))</f>
        <v/>
      </c>
      <c r="T133" s="7" t="n"/>
      <c r="U133" s="11">
        <f>IF($B133="","",IF($T133&lt;&gt;"","Repassado",IF($J133&gt;0,"Pendente","")))</f>
        <v/>
      </c>
      <c r="V133" s="6" t="n"/>
    </row>
    <row r="134">
      <c r="A134" s="12" t="n"/>
      <c r="B134" s="6" t="n"/>
      <c r="C134" s="11">
        <f>IF($B134="","",IFERROR(VLOOKUP($B134,Contratos!$A:$R,2,FALSE),""))</f>
        <v/>
      </c>
      <c r="D134" s="11">
        <f>IF($B134="","",IFERROR(VLOOKUP($B134,Contratos!$A:$R,3,FALSE),""))</f>
        <v/>
      </c>
      <c r="E134" s="7" t="n"/>
      <c r="F134" s="13">
        <f>IF($B134="","",IFERROR(VLOOKUP($B134,Contratos!$A:$R,7,FALSE),0))</f>
        <v/>
      </c>
      <c r="G134" s="8" t="n"/>
      <c r="H134" s="8" t="n"/>
      <c r="I134" s="13">
        <f>IF($B134="","",$F134+$G134+$H134)</f>
        <v/>
      </c>
      <c r="J134" s="8" t="n"/>
      <c r="K134" s="7" t="n"/>
      <c r="L134" s="6" t="n"/>
      <c r="M134" s="11">
        <f>IF($B134="","",IF(AND($J134&gt;0,$J134&gt;=$I134),"Recebido",IF($J134&gt;0,"Recebido parcial",IF(AND($E134&lt;&gt;"",TODAY()&gt;$E134),"Atrasado","Em aberto"))))</f>
        <v/>
      </c>
      <c r="N134" s="11">
        <f>IF($B134="","",IF($M134="Atrasado",TODAY()-$E134,IF(AND($K134&lt;&gt;"",$K134&gt;$E134),$K134-$E134,0)))</f>
        <v/>
      </c>
      <c r="O134" s="13">
        <f>IF($B134="","",$F134+$H134)</f>
        <v/>
      </c>
      <c r="P134" s="13">
        <f>IF($B134="","",IF($J134=0,0,ROUND($O134*IFERROR(VLOOKUP($B134,Contratos!$A:$R,10,FALSE),0),2)))</f>
        <v/>
      </c>
      <c r="Q134" s="8" t="n"/>
      <c r="R134" s="6" t="n"/>
      <c r="S134" s="13">
        <f>IF($B134="","",IF($J134=0,0,ROUND($J134-$P134-$Q134,2)))</f>
        <v/>
      </c>
      <c r="T134" s="7" t="n"/>
      <c r="U134" s="11">
        <f>IF($B134="","",IF($T134&lt;&gt;"","Repassado",IF($J134&gt;0,"Pendente","")))</f>
        <v/>
      </c>
      <c r="V134" s="6" t="n"/>
    </row>
    <row r="135">
      <c r="A135" s="12" t="n"/>
      <c r="B135" s="6" t="n"/>
      <c r="C135" s="11">
        <f>IF($B135="","",IFERROR(VLOOKUP($B135,Contratos!$A:$R,2,FALSE),""))</f>
        <v/>
      </c>
      <c r="D135" s="11">
        <f>IF($B135="","",IFERROR(VLOOKUP($B135,Contratos!$A:$R,3,FALSE),""))</f>
        <v/>
      </c>
      <c r="E135" s="7" t="n"/>
      <c r="F135" s="13">
        <f>IF($B135="","",IFERROR(VLOOKUP($B135,Contratos!$A:$R,7,FALSE),0))</f>
        <v/>
      </c>
      <c r="G135" s="8" t="n"/>
      <c r="H135" s="8" t="n"/>
      <c r="I135" s="13">
        <f>IF($B135="","",$F135+$G135+$H135)</f>
        <v/>
      </c>
      <c r="J135" s="8" t="n"/>
      <c r="K135" s="7" t="n"/>
      <c r="L135" s="6" t="n"/>
      <c r="M135" s="11">
        <f>IF($B135="","",IF(AND($J135&gt;0,$J135&gt;=$I135),"Recebido",IF($J135&gt;0,"Recebido parcial",IF(AND($E135&lt;&gt;"",TODAY()&gt;$E135),"Atrasado","Em aberto"))))</f>
        <v/>
      </c>
      <c r="N135" s="11">
        <f>IF($B135="","",IF($M135="Atrasado",TODAY()-$E135,IF(AND($K135&lt;&gt;"",$K135&gt;$E135),$K135-$E135,0)))</f>
        <v/>
      </c>
      <c r="O135" s="13">
        <f>IF($B135="","",$F135+$H135)</f>
        <v/>
      </c>
      <c r="P135" s="13">
        <f>IF($B135="","",IF($J135=0,0,ROUND($O135*IFERROR(VLOOKUP($B135,Contratos!$A:$R,10,FALSE),0),2)))</f>
        <v/>
      </c>
      <c r="Q135" s="8" t="n"/>
      <c r="R135" s="6" t="n"/>
      <c r="S135" s="13">
        <f>IF($B135="","",IF($J135=0,0,ROUND($J135-$P135-$Q135,2)))</f>
        <v/>
      </c>
      <c r="T135" s="7" t="n"/>
      <c r="U135" s="11">
        <f>IF($B135="","",IF($T135&lt;&gt;"","Repassado",IF($J135&gt;0,"Pendente","")))</f>
        <v/>
      </c>
      <c r="V135" s="6" t="n"/>
    </row>
    <row r="136">
      <c r="A136" s="12" t="n"/>
      <c r="B136" s="6" t="n"/>
      <c r="C136" s="11">
        <f>IF($B136="","",IFERROR(VLOOKUP($B136,Contratos!$A:$R,2,FALSE),""))</f>
        <v/>
      </c>
      <c r="D136" s="11">
        <f>IF($B136="","",IFERROR(VLOOKUP($B136,Contratos!$A:$R,3,FALSE),""))</f>
        <v/>
      </c>
      <c r="E136" s="7" t="n"/>
      <c r="F136" s="13">
        <f>IF($B136="","",IFERROR(VLOOKUP($B136,Contratos!$A:$R,7,FALSE),0))</f>
        <v/>
      </c>
      <c r="G136" s="8" t="n"/>
      <c r="H136" s="8" t="n"/>
      <c r="I136" s="13">
        <f>IF($B136="","",$F136+$G136+$H136)</f>
        <v/>
      </c>
      <c r="J136" s="8" t="n"/>
      <c r="K136" s="7" t="n"/>
      <c r="L136" s="6" t="n"/>
      <c r="M136" s="11">
        <f>IF($B136="","",IF(AND($J136&gt;0,$J136&gt;=$I136),"Recebido",IF($J136&gt;0,"Recebido parcial",IF(AND($E136&lt;&gt;"",TODAY()&gt;$E136),"Atrasado","Em aberto"))))</f>
        <v/>
      </c>
      <c r="N136" s="11">
        <f>IF($B136="","",IF($M136="Atrasado",TODAY()-$E136,IF(AND($K136&lt;&gt;"",$K136&gt;$E136),$K136-$E136,0)))</f>
        <v/>
      </c>
      <c r="O136" s="13">
        <f>IF($B136="","",$F136+$H136)</f>
        <v/>
      </c>
      <c r="P136" s="13">
        <f>IF($B136="","",IF($J136=0,0,ROUND($O136*IFERROR(VLOOKUP($B136,Contratos!$A:$R,10,FALSE),0),2)))</f>
        <v/>
      </c>
      <c r="Q136" s="8" t="n"/>
      <c r="R136" s="6" t="n"/>
      <c r="S136" s="13">
        <f>IF($B136="","",IF($J136=0,0,ROUND($J136-$P136-$Q136,2)))</f>
        <v/>
      </c>
      <c r="T136" s="7" t="n"/>
      <c r="U136" s="11">
        <f>IF($B136="","",IF($T136&lt;&gt;"","Repassado",IF($J136&gt;0,"Pendente","")))</f>
        <v/>
      </c>
      <c r="V136" s="6" t="n"/>
    </row>
    <row r="137">
      <c r="A137" s="12" t="n"/>
      <c r="B137" s="6" t="n"/>
      <c r="C137" s="11">
        <f>IF($B137="","",IFERROR(VLOOKUP($B137,Contratos!$A:$R,2,FALSE),""))</f>
        <v/>
      </c>
      <c r="D137" s="11">
        <f>IF($B137="","",IFERROR(VLOOKUP($B137,Contratos!$A:$R,3,FALSE),""))</f>
        <v/>
      </c>
      <c r="E137" s="7" t="n"/>
      <c r="F137" s="13">
        <f>IF($B137="","",IFERROR(VLOOKUP($B137,Contratos!$A:$R,7,FALSE),0))</f>
        <v/>
      </c>
      <c r="G137" s="8" t="n"/>
      <c r="H137" s="8" t="n"/>
      <c r="I137" s="13">
        <f>IF($B137="","",$F137+$G137+$H137)</f>
        <v/>
      </c>
      <c r="J137" s="8" t="n"/>
      <c r="K137" s="7" t="n"/>
      <c r="L137" s="6" t="n"/>
      <c r="M137" s="11">
        <f>IF($B137="","",IF(AND($J137&gt;0,$J137&gt;=$I137),"Recebido",IF($J137&gt;0,"Recebido parcial",IF(AND($E137&lt;&gt;"",TODAY()&gt;$E137),"Atrasado","Em aberto"))))</f>
        <v/>
      </c>
      <c r="N137" s="11">
        <f>IF($B137="","",IF($M137="Atrasado",TODAY()-$E137,IF(AND($K137&lt;&gt;"",$K137&gt;$E137),$K137-$E137,0)))</f>
        <v/>
      </c>
      <c r="O137" s="13">
        <f>IF($B137="","",$F137+$H137)</f>
        <v/>
      </c>
      <c r="P137" s="13">
        <f>IF($B137="","",IF($J137=0,0,ROUND($O137*IFERROR(VLOOKUP($B137,Contratos!$A:$R,10,FALSE),0),2)))</f>
        <v/>
      </c>
      <c r="Q137" s="8" t="n"/>
      <c r="R137" s="6" t="n"/>
      <c r="S137" s="13">
        <f>IF($B137="","",IF($J137=0,0,ROUND($J137-$P137-$Q137,2)))</f>
        <v/>
      </c>
      <c r="T137" s="7" t="n"/>
      <c r="U137" s="11">
        <f>IF($B137="","",IF($T137&lt;&gt;"","Repassado",IF($J137&gt;0,"Pendente","")))</f>
        <v/>
      </c>
      <c r="V137" s="6" t="n"/>
    </row>
    <row r="138">
      <c r="A138" s="12" t="n"/>
      <c r="B138" s="6" t="n"/>
      <c r="C138" s="11">
        <f>IF($B138="","",IFERROR(VLOOKUP($B138,Contratos!$A:$R,2,FALSE),""))</f>
        <v/>
      </c>
      <c r="D138" s="11">
        <f>IF($B138="","",IFERROR(VLOOKUP($B138,Contratos!$A:$R,3,FALSE),""))</f>
        <v/>
      </c>
      <c r="E138" s="7" t="n"/>
      <c r="F138" s="13">
        <f>IF($B138="","",IFERROR(VLOOKUP($B138,Contratos!$A:$R,7,FALSE),0))</f>
        <v/>
      </c>
      <c r="G138" s="8" t="n"/>
      <c r="H138" s="8" t="n"/>
      <c r="I138" s="13">
        <f>IF($B138="","",$F138+$G138+$H138)</f>
        <v/>
      </c>
      <c r="J138" s="8" t="n"/>
      <c r="K138" s="7" t="n"/>
      <c r="L138" s="6" t="n"/>
      <c r="M138" s="11">
        <f>IF($B138="","",IF(AND($J138&gt;0,$J138&gt;=$I138),"Recebido",IF($J138&gt;0,"Recebido parcial",IF(AND($E138&lt;&gt;"",TODAY()&gt;$E138),"Atrasado","Em aberto"))))</f>
        <v/>
      </c>
      <c r="N138" s="11">
        <f>IF($B138="","",IF($M138="Atrasado",TODAY()-$E138,IF(AND($K138&lt;&gt;"",$K138&gt;$E138),$K138-$E138,0)))</f>
        <v/>
      </c>
      <c r="O138" s="13">
        <f>IF($B138="","",$F138+$H138)</f>
        <v/>
      </c>
      <c r="P138" s="13">
        <f>IF($B138="","",IF($J138=0,0,ROUND($O138*IFERROR(VLOOKUP($B138,Contratos!$A:$R,10,FALSE),0),2)))</f>
        <v/>
      </c>
      <c r="Q138" s="8" t="n"/>
      <c r="R138" s="6" t="n"/>
      <c r="S138" s="13">
        <f>IF($B138="","",IF($J138=0,0,ROUND($J138-$P138-$Q138,2)))</f>
        <v/>
      </c>
      <c r="T138" s="7" t="n"/>
      <c r="U138" s="11">
        <f>IF($B138="","",IF($T138&lt;&gt;"","Repassado",IF($J138&gt;0,"Pendente","")))</f>
        <v/>
      </c>
      <c r="V138" s="6" t="n"/>
    </row>
    <row r="139">
      <c r="A139" s="12" t="n"/>
      <c r="B139" s="6" t="n"/>
      <c r="C139" s="11">
        <f>IF($B139="","",IFERROR(VLOOKUP($B139,Contratos!$A:$R,2,FALSE),""))</f>
        <v/>
      </c>
      <c r="D139" s="11">
        <f>IF($B139="","",IFERROR(VLOOKUP($B139,Contratos!$A:$R,3,FALSE),""))</f>
        <v/>
      </c>
      <c r="E139" s="7" t="n"/>
      <c r="F139" s="13">
        <f>IF($B139="","",IFERROR(VLOOKUP($B139,Contratos!$A:$R,7,FALSE),0))</f>
        <v/>
      </c>
      <c r="G139" s="8" t="n"/>
      <c r="H139" s="8" t="n"/>
      <c r="I139" s="13">
        <f>IF($B139="","",$F139+$G139+$H139)</f>
        <v/>
      </c>
      <c r="J139" s="8" t="n"/>
      <c r="K139" s="7" t="n"/>
      <c r="L139" s="6" t="n"/>
      <c r="M139" s="11">
        <f>IF($B139="","",IF(AND($J139&gt;0,$J139&gt;=$I139),"Recebido",IF($J139&gt;0,"Recebido parcial",IF(AND($E139&lt;&gt;"",TODAY()&gt;$E139),"Atrasado","Em aberto"))))</f>
        <v/>
      </c>
      <c r="N139" s="11">
        <f>IF($B139="","",IF($M139="Atrasado",TODAY()-$E139,IF(AND($K139&lt;&gt;"",$K139&gt;$E139),$K139-$E139,0)))</f>
        <v/>
      </c>
      <c r="O139" s="13">
        <f>IF($B139="","",$F139+$H139)</f>
        <v/>
      </c>
      <c r="P139" s="13">
        <f>IF($B139="","",IF($J139=0,0,ROUND($O139*IFERROR(VLOOKUP($B139,Contratos!$A:$R,10,FALSE),0),2)))</f>
        <v/>
      </c>
      <c r="Q139" s="8" t="n"/>
      <c r="R139" s="6" t="n"/>
      <c r="S139" s="13">
        <f>IF($B139="","",IF($J139=0,0,ROUND($J139-$P139-$Q139,2)))</f>
        <v/>
      </c>
      <c r="T139" s="7" t="n"/>
      <c r="U139" s="11">
        <f>IF($B139="","",IF($T139&lt;&gt;"","Repassado",IF($J139&gt;0,"Pendente","")))</f>
        <v/>
      </c>
      <c r="V139" s="6" t="n"/>
    </row>
    <row r="140">
      <c r="A140" s="12" t="n"/>
      <c r="B140" s="6" t="n"/>
      <c r="C140" s="11">
        <f>IF($B140="","",IFERROR(VLOOKUP($B140,Contratos!$A:$R,2,FALSE),""))</f>
        <v/>
      </c>
      <c r="D140" s="11">
        <f>IF($B140="","",IFERROR(VLOOKUP($B140,Contratos!$A:$R,3,FALSE),""))</f>
        <v/>
      </c>
      <c r="E140" s="7" t="n"/>
      <c r="F140" s="13">
        <f>IF($B140="","",IFERROR(VLOOKUP($B140,Contratos!$A:$R,7,FALSE),0))</f>
        <v/>
      </c>
      <c r="G140" s="8" t="n"/>
      <c r="H140" s="8" t="n"/>
      <c r="I140" s="13">
        <f>IF($B140="","",$F140+$G140+$H140)</f>
        <v/>
      </c>
      <c r="J140" s="8" t="n"/>
      <c r="K140" s="7" t="n"/>
      <c r="L140" s="6" t="n"/>
      <c r="M140" s="11">
        <f>IF($B140="","",IF(AND($J140&gt;0,$J140&gt;=$I140),"Recebido",IF($J140&gt;0,"Recebido parcial",IF(AND($E140&lt;&gt;"",TODAY()&gt;$E140),"Atrasado","Em aberto"))))</f>
        <v/>
      </c>
      <c r="N140" s="11">
        <f>IF($B140="","",IF($M140="Atrasado",TODAY()-$E140,IF(AND($K140&lt;&gt;"",$K140&gt;$E140),$K140-$E140,0)))</f>
        <v/>
      </c>
      <c r="O140" s="13">
        <f>IF($B140="","",$F140+$H140)</f>
        <v/>
      </c>
      <c r="P140" s="13">
        <f>IF($B140="","",IF($J140=0,0,ROUND($O140*IFERROR(VLOOKUP($B140,Contratos!$A:$R,10,FALSE),0),2)))</f>
        <v/>
      </c>
      <c r="Q140" s="8" t="n"/>
      <c r="R140" s="6" t="n"/>
      <c r="S140" s="13">
        <f>IF($B140="","",IF($J140=0,0,ROUND($J140-$P140-$Q140,2)))</f>
        <v/>
      </c>
      <c r="T140" s="7" t="n"/>
      <c r="U140" s="11">
        <f>IF($B140="","",IF($T140&lt;&gt;"","Repassado",IF($J140&gt;0,"Pendente","")))</f>
        <v/>
      </c>
      <c r="V140" s="6" t="n"/>
    </row>
    <row r="141">
      <c r="A141" s="12" t="n"/>
      <c r="B141" s="6" t="n"/>
      <c r="C141" s="11">
        <f>IF($B141="","",IFERROR(VLOOKUP($B141,Contratos!$A:$R,2,FALSE),""))</f>
        <v/>
      </c>
      <c r="D141" s="11">
        <f>IF($B141="","",IFERROR(VLOOKUP($B141,Contratos!$A:$R,3,FALSE),""))</f>
        <v/>
      </c>
      <c r="E141" s="7" t="n"/>
      <c r="F141" s="13">
        <f>IF($B141="","",IFERROR(VLOOKUP($B141,Contratos!$A:$R,7,FALSE),0))</f>
        <v/>
      </c>
      <c r="G141" s="8" t="n"/>
      <c r="H141" s="8" t="n"/>
      <c r="I141" s="13">
        <f>IF($B141="","",$F141+$G141+$H141)</f>
        <v/>
      </c>
      <c r="J141" s="8" t="n"/>
      <c r="K141" s="7" t="n"/>
      <c r="L141" s="6" t="n"/>
      <c r="M141" s="11">
        <f>IF($B141="","",IF(AND($J141&gt;0,$J141&gt;=$I141),"Recebido",IF($J141&gt;0,"Recebido parcial",IF(AND($E141&lt;&gt;"",TODAY()&gt;$E141),"Atrasado","Em aberto"))))</f>
        <v/>
      </c>
      <c r="N141" s="11">
        <f>IF($B141="","",IF($M141="Atrasado",TODAY()-$E141,IF(AND($K141&lt;&gt;"",$K141&gt;$E141),$K141-$E141,0)))</f>
        <v/>
      </c>
      <c r="O141" s="13">
        <f>IF($B141="","",$F141+$H141)</f>
        <v/>
      </c>
      <c r="P141" s="13">
        <f>IF($B141="","",IF($J141=0,0,ROUND($O141*IFERROR(VLOOKUP($B141,Contratos!$A:$R,10,FALSE),0),2)))</f>
        <v/>
      </c>
      <c r="Q141" s="8" t="n"/>
      <c r="R141" s="6" t="n"/>
      <c r="S141" s="13">
        <f>IF($B141="","",IF($J141=0,0,ROUND($J141-$P141-$Q141,2)))</f>
        <v/>
      </c>
      <c r="T141" s="7" t="n"/>
      <c r="U141" s="11">
        <f>IF($B141="","",IF($T141&lt;&gt;"","Repassado",IF($J141&gt;0,"Pendente","")))</f>
        <v/>
      </c>
      <c r="V141" s="6" t="n"/>
    </row>
    <row r="142">
      <c r="A142" s="12" t="n"/>
      <c r="B142" s="6" t="n"/>
      <c r="C142" s="11">
        <f>IF($B142="","",IFERROR(VLOOKUP($B142,Contratos!$A:$R,2,FALSE),""))</f>
        <v/>
      </c>
      <c r="D142" s="11">
        <f>IF($B142="","",IFERROR(VLOOKUP($B142,Contratos!$A:$R,3,FALSE),""))</f>
        <v/>
      </c>
      <c r="E142" s="7" t="n"/>
      <c r="F142" s="13">
        <f>IF($B142="","",IFERROR(VLOOKUP($B142,Contratos!$A:$R,7,FALSE),0))</f>
        <v/>
      </c>
      <c r="G142" s="8" t="n"/>
      <c r="H142" s="8" t="n"/>
      <c r="I142" s="13">
        <f>IF($B142="","",$F142+$G142+$H142)</f>
        <v/>
      </c>
      <c r="J142" s="8" t="n"/>
      <c r="K142" s="7" t="n"/>
      <c r="L142" s="6" t="n"/>
      <c r="M142" s="11">
        <f>IF($B142="","",IF(AND($J142&gt;0,$J142&gt;=$I142),"Recebido",IF($J142&gt;0,"Recebido parcial",IF(AND($E142&lt;&gt;"",TODAY()&gt;$E142),"Atrasado","Em aberto"))))</f>
        <v/>
      </c>
      <c r="N142" s="11">
        <f>IF($B142="","",IF($M142="Atrasado",TODAY()-$E142,IF(AND($K142&lt;&gt;"",$K142&gt;$E142),$K142-$E142,0)))</f>
        <v/>
      </c>
      <c r="O142" s="13">
        <f>IF($B142="","",$F142+$H142)</f>
        <v/>
      </c>
      <c r="P142" s="13">
        <f>IF($B142="","",IF($J142=0,0,ROUND($O142*IFERROR(VLOOKUP($B142,Contratos!$A:$R,10,FALSE),0),2)))</f>
        <v/>
      </c>
      <c r="Q142" s="8" t="n"/>
      <c r="R142" s="6" t="n"/>
      <c r="S142" s="13">
        <f>IF($B142="","",IF($J142=0,0,ROUND($J142-$P142-$Q142,2)))</f>
        <v/>
      </c>
      <c r="T142" s="7" t="n"/>
      <c r="U142" s="11">
        <f>IF($B142="","",IF($T142&lt;&gt;"","Repassado",IF($J142&gt;0,"Pendente","")))</f>
        <v/>
      </c>
      <c r="V142" s="6" t="n"/>
    </row>
    <row r="143">
      <c r="A143" s="12" t="n"/>
      <c r="B143" s="6" t="n"/>
      <c r="C143" s="11">
        <f>IF($B143="","",IFERROR(VLOOKUP($B143,Contratos!$A:$R,2,FALSE),""))</f>
        <v/>
      </c>
      <c r="D143" s="11">
        <f>IF($B143="","",IFERROR(VLOOKUP($B143,Contratos!$A:$R,3,FALSE),""))</f>
        <v/>
      </c>
      <c r="E143" s="7" t="n"/>
      <c r="F143" s="13">
        <f>IF($B143="","",IFERROR(VLOOKUP($B143,Contratos!$A:$R,7,FALSE),0))</f>
        <v/>
      </c>
      <c r="G143" s="8" t="n"/>
      <c r="H143" s="8" t="n"/>
      <c r="I143" s="13">
        <f>IF($B143="","",$F143+$G143+$H143)</f>
        <v/>
      </c>
      <c r="J143" s="8" t="n"/>
      <c r="K143" s="7" t="n"/>
      <c r="L143" s="6" t="n"/>
      <c r="M143" s="11">
        <f>IF($B143="","",IF(AND($J143&gt;0,$J143&gt;=$I143),"Recebido",IF($J143&gt;0,"Recebido parcial",IF(AND($E143&lt;&gt;"",TODAY()&gt;$E143),"Atrasado","Em aberto"))))</f>
        <v/>
      </c>
      <c r="N143" s="11">
        <f>IF($B143="","",IF($M143="Atrasado",TODAY()-$E143,IF(AND($K143&lt;&gt;"",$K143&gt;$E143),$K143-$E143,0)))</f>
        <v/>
      </c>
      <c r="O143" s="13">
        <f>IF($B143="","",$F143+$H143)</f>
        <v/>
      </c>
      <c r="P143" s="13">
        <f>IF($B143="","",IF($J143=0,0,ROUND($O143*IFERROR(VLOOKUP($B143,Contratos!$A:$R,10,FALSE),0),2)))</f>
        <v/>
      </c>
      <c r="Q143" s="8" t="n"/>
      <c r="R143" s="6" t="n"/>
      <c r="S143" s="13">
        <f>IF($B143="","",IF($J143=0,0,ROUND($J143-$P143-$Q143,2)))</f>
        <v/>
      </c>
      <c r="T143" s="7" t="n"/>
      <c r="U143" s="11">
        <f>IF($B143="","",IF($T143&lt;&gt;"","Repassado",IF($J143&gt;0,"Pendente","")))</f>
        <v/>
      </c>
      <c r="V143" s="6" t="n"/>
    </row>
    <row r="144">
      <c r="A144" s="12" t="n"/>
      <c r="B144" s="6" t="n"/>
      <c r="C144" s="11">
        <f>IF($B144="","",IFERROR(VLOOKUP($B144,Contratos!$A:$R,2,FALSE),""))</f>
        <v/>
      </c>
      <c r="D144" s="11">
        <f>IF($B144="","",IFERROR(VLOOKUP($B144,Contratos!$A:$R,3,FALSE),""))</f>
        <v/>
      </c>
      <c r="E144" s="7" t="n"/>
      <c r="F144" s="13">
        <f>IF($B144="","",IFERROR(VLOOKUP($B144,Contratos!$A:$R,7,FALSE),0))</f>
        <v/>
      </c>
      <c r="G144" s="8" t="n"/>
      <c r="H144" s="8" t="n"/>
      <c r="I144" s="13">
        <f>IF($B144="","",$F144+$G144+$H144)</f>
        <v/>
      </c>
      <c r="J144" s="8" t="n"/>
      <c r="K144" s="7" t="n"/>
      <c r="L144" s="6" t="n"/>
      <c r="M144" s="11">
        <f>IF($B144="","",IF(AND($J144&gt;0,$J144&gt;=$I144),"Recebido",IF($J144&gt;0,"Recebido parcial",IF(AND($E144&lt;&gt;"",TODAY()&gt;$E144),"Atrasado","Em aberto"))))</f>
        <v/>
      </c>
      <c r="N144" s="11">
        <f>IF($B144="","",IF($M144="Atrasado",TODAY()-$E144,IF(AND($K144&lt;&gt;"",$K144&gt;$E144),$K144-$E144,0)))</f>
        <v/>
      </c>
      <c r="O144" s="13">
        <f>IF($B144="","",$F144+$H144)</f>
        <v/>
      </c>
      <c r="P144" s="13">
        <f>IF($B144="","",IF($J144=0,0,ROUND($O144*IFERROR(VLOOKUP($B144,Contratos!$A:$R,10,FALSE),0),2)))</f>
        <v/>
      </c>
      <c r="Q144" s="8" t="n"/>
      <c r="R144" s="6" t="n"/>
      <c r="S144" s="13">
        <f>IF($B144="","",IF($J144=0,0,ROUND($J144-$P144-$Q144,2)))</f>
        <v/>
      </c>
      <c r="T144" s="7" t="n"/>
      <c r="U144" s="11">
        <f>IF($B144="","",IF($T144&lt;&gt;"","Repassado",IF($J144&gt;0,"Pendente","")))</f>
        <v/>
      </c>
      <c r="V144" s="6" t="n"/>
    </row>
    <row r="145">
      <c r="A145" s="12" t="n"/>
      <c r="B145" s="6" t="n"/>
      <c r="C145" s="11">
        <f>IF($B145="","",IFERROR(VLOOKUP($B145,Contratos!$A:$R,2,FALSE),""))</f>
        <v/>
      </c>
      <c r="D145" s="11">
        <f>IF($B145="","",IFERROR(VLOOKUP($B145,Contratos!$A:$R,3,FALSE),""))</f>
        <v/>
      </c>
      <c r="E145" s="7" t="n"/>
      <c r="F145" s="13">
        <f>IF($B145="","",IFERROR(VLOOKUP($B145,Contratos!$A:$R,7,FALSE),0))</f>
        <v/>
      </c>
      <c r="G145" s="8" t="n"/>
      <c r="H145" s="8" t="n"/>
      <c r="I145" s="13">
        <f>IF($B145="","",$F145+$G145+$H145)</f>
        <v/>
      </c>
      <c r="J145" s="8" t="n"/>
      <c r="K145" s="7" t="n"/>
      <c r="L145" s="6" t="n"/>
      <c r="M145" s="11">
        <f>IF($B145="","",IF(AND($J145&gt;0,$J145&gt;=$I145),"Recebido",IF($J145&gt;0,"Recebido parcial",IF(AND($E145&lt;&gt;"",TODAY()&gt;$E145),"Atrasado","Em aberto"))))</f>
        <v/>
      </c>
      <c r="N145" s="11">
        <f>IF($B145="","",IF($M145="Atrasado",TODAY()-$E145,IF(AND($K145&lt;&gt;"",$K145&gt;$E145),$K145-$E145,0)))</f>
        <v/>
      </c>
      <c r="O145" s="13">
        <f>IF($B145="","",$F145+$H145)</f>
        <v/>
      </c>
      <c r="P145" s="13">
        <f>IF($B145="","",IF($J145=0,0,ROUND($O145*IFERROR(VLOOKUP($B145,Contratos!$A:$R,10,FALSE),0),2)))</f>
        <v/>
      </c>
      <c r="Q145" s="8" t="n"/>
      <c r="R145" s="6" t="n"/>
      <c r="S145" s="13">
        <f>IF($B145="","",IF($J145=0,0,ROUND($J145-$P145-$Q145,2)))</f>
        <v/>
      </c>
      <c r="T145" s="7" t="n"/>
      <c r="U145" s="11">
        <f>IF($B145="","",IF($T145&lt;&gt;"","Repassado",IF($J145&gt;0,"Pendente","")))</f>
        <v/>
      </c>
      <c r="V145" s="6" t="n"/>
    </row>
    <row r="146">
      <c r="A146" s="12" t="n"/>
      <c r="B146" s="6" t="n"/>
      <c r="C146" s="11">
        <f>IF($B146="","",IFERROR(VLOOKUP($B146,Contratos!$A:$R,2,FALSE),""))</f>
        <v/>
      </c>
      <c r="D146" s="11">
        <f>IF($B146="","",IFERROR(VLOOKUP($B146,Contratos!$A:$R,3,FALSE),""))</f>
        <v/>
      </c>
      <c r="E146" s="7" t="n"/>
      <c r="F146" s="13">
        <f>IF($B146="","",IFERROR(VLOOKUP($B146,Contratos!$A:$R,7,FALSE),0))</f>
        <v/>
      </c>
      <c r="G146" s="8" t="n"/>
      <c r="H146" s="8" t="n"/>
      <c r="I146" s="13">
        <f>IF($B146="","",$F146+$G146+$H146)</f>
        <v/>
      </c>
      <c r="J146" s="8" t="n"/>
      <c r="K146" s="7" t="n"/>
      <c r="L146" s="6" t="n"/>
      <c r="M146" s="11">
        <f>IF($B146="","",IF(AND($J146&gt;0,$J146&gt;=$I146),"Recebido",IF($J146&gt;0,"Recebido parcial",IF(AND($E146&lt;&gt;"",TODAY()&gt;$E146),"Atrasado","Em aberto"))))</f>
        <v/>
      </c>
      <c r="N146" s="11">
        <f>IF($B146="","",IF($M146="Atrasado",TODAY()-$E146,IF(AND($K146&lt;&gt;"",$K146&gt;$E146),$K146-$E146,0)))</f>
        <v/>
      </c>
      <c r="O146" s="13">
        <f>IF($B146="","",$F146+$H146)</f>
        <v/>
      </c>
      <c r="P146" s="13">
        <f>IF($B146="","",IF($J146=0,0,ROUND($O146*IFERROR(VLOOKUP($B146,Contratos!$A:$R,10,FALSE),0),2)))</f>
        <v/>
      </c>
      <c r="Q146" s="8" t="n"/>
      <c r="R146" s="6" t="n"/>
      <c r="S146" s="13">
        <f>IF($B146="","",IF($J146=0,0,ROUND($J146-$P146-$Q146,2)))</f>
        <v/>
      </c>
      <c r="T146" s="7" t="n"/>
      <c r="U146" s="11">
        <f>IF($B146="","",IF($T146&lt;&gt;"","Repassado",IF($J146&gt;0,"Pendente","")))</f>
        <v/>
      </c>
      <c r="V146" s="6" t="n"/>
    </row>
    <row r="147">
      <c r="A147" s="12" t="n"/>
      <c r="B147" s="6" t="n"/>
      <c r="C147" s="11">
        <f>IF($B147="","",IFERROR(VLOOKUP($B147,Contratos!$A:$R,2,FALSE),""))</f>
        <v/>
      </c>
      <c r="D147" s="11">
        <f>IF($B147="","",IFERROR(VLOOKUP($B147,Contratos!$A:$R,3,FALSE),""))</f>
        <v/>
      </c>
      <c r="E147" s="7" t="n"/>
      <c r="F147" s="13">
        <f>IF($B147="","",IFERROR(VLOOKUP($B147,Contratos!$A:$R,7,FALSE),0))</f>
        <v/>
      </c>
      <c r="G147" s="8" t="n"/>
      <c r="H147" s="8" t="n"/>
      <c r="I147" s="13">
        <f>IF($B147="","",$F147+$G147+$H147)</f>
        <v/>
      </c>
      <c r="J147" s="8" t="n"/>
      <c r="K147" s="7" t="n"/>
      <c r="L147" s="6" t="n"/>
      <c r="M147" s="11">
        <f>IF($B147="","",IF(AND($J147&gt;0,$J147&gt;=$I147),"Recebido",IF($J147&gt;0,"Recebido parcial",IF(AND($E147&lt;&gt;"",TODAY()&gt;$E147),"Atrasado","Em aberto"))))</f>
        <v/>
      </c>
      <c r="N147" s="11">
        <f>IF($B147="","",IF($M147="Atrasado",TODAY()-$E147,IF(AND($K147&lt;&gt;"",$K147&gt;$E147),$K147-$E147,0)))</f>
        <v/>
      </c>
      <c r="O147" s="13">
        <f>IF($B147="","",$F147+$H147)</f>
        <v/>
      </c>
      <c r="P147" s="13">
        <f>IF($B147="","",IF($J147=0,0,ROUND($O147*IFERROR(VLOOKUP($B147,Contratos!$A:$R,10,FALSE),0),2)))</f>
        <v/>
      </c>
      <c r="Q147" s="8" t="n"/>
      <c r="R147" s="6" t="n"/>
      <c r="S147" s="13">
        <f>IF($B147="","",IF($J147=0,0,ROUND($J147-$P147-$Q147,2)))</f>
        <v/>
      </c>
      <c r="T147" s="7" t="n"/>
      <c r="U147" s="11">
        <f>IF($B147="","",IF($T147&lt;&gt;"","Repassado",IF($J147&gt;0,"Pendente","")))</f>
        <v/>
      </c>
      <c r="V147" s="6" t="n"/>
    </row>
    <row r="148">
      <c r="A148" s="12" t="n"/>
      <c r="B148" s="6" t="n"/>
      <c r="C148" s="11">
        <f>IF($B148="","",IFERROR(VLOOKUP($B148,Contratos!$A:$R,2,FALSE),""))</f>
        <v/>
      </c>
      <c r="D148" s="11">
        <f>IF($B148="","",IFERROR(VLOOKUP($B148,Contratos!$A:$R,3,FALSE),""))</f>
        <v/>
      </c>
      <c r="E148" s="7" t="n"/>
      <c r="F148" s="13">
        <f>IF($B148="","",IFERROR(VLOOKUP($B148,Contratos!$A:$R,7,FALSE),0))</f>
        <v/>
      </c>
      <c r="G148" s="8" t="n"/>
      <c r="H148" s="8" t="n"/>
      <c r="I148" s="13">
        <f>IF($B148="","",$F148+$G148+$H148)</f>
        <v/>
      </c>
      <c r="J148" s="8" t="n"/>
      <c r="K148" s="7" t="n"/>
      <c r="L148" s="6" t="n"/>
      <c r="M148" s="11">
        <f>IF($B148="","",IF(AND($J148&gt;0,$J148&gt;=$I148),"Recebido",IF($J148&gt;0,"Recebido parcial",IF(AND($E148&lt;&gt;"",TODAY()&gt;$E148),"Atrasado","Em aberto"))))</f>
        <v/>
      </c>
      <c r="N148" s="11">
        <f>IF($B148="","",IF($M148="Atrasado",TODAY()-$E148,IF(AND($K148&lt;&gt;"",$K148&gt;$E148),$K148-$E148,0)))</f>
        <v/>
      </c>
      <c r="O148" s="13">
        <f>IF($B148="","",$F148+$H148)</f>
        <v/>
      </c>
      <c r="P148" s="13">
        <f>IF($B148="","",IF($J148=0,0,ROUND($O148*IFERROR(VLOOKUP($B148,Contratos!$A:$R,10,FALSE),0),2)))</f>
        <v/>
      </c>
      <c r="Q148" s="8" t="n"/>
      <c r="R148" s="6" t="n"/>
      <c r="S148" s="13">
        <f>IF($B148="","",IF($J148=0,0,ROUND($J148-$P148-$Q148,2)))</f>
        <v/>
      </c>
      <c r="T148" s="7" t="n"/>
      <c r="U148" s="11">
        <f>IF($B148="","",IF($T148&lt;&gt;"","Repassado",IF($J148&gt;0,"Pendente","")))</f>
        <v/>
      </c>
      <c r="V148" s="6" t="n"/>
    </row>
    <row r="149">
      <c r="A149" s="12" t="n"/>
      <c r="B149" s="6" t="n"/>
      <c r="C149" s="11">
        <f>IF($B149="","",IFERROR(VLOOKUP($B149,Contratos!$A:$R,2,FALSE),""))</f>
        <v/>
      </c>
      <c r="D149" s="11">
        <f>IF($B149="","",IFERROR(VLOOKUP($B149,Contratos!$A:$R,3,FALSE),""))</f>
        <v/>
      </c>
      <c r="E149" s="7" t="n"/>
      <c r="F149" s="13">
        <f>IF($B149="","",IFERROR(VLOOKUP($B149,Contratos!$A:$R,7,FALSE),0))</f>
        <v/>
      </c>
      <c r="G149" s="8" t="n"/>
      <c r="H149" s="8" t="n"/>
      <c r="I149" s="13">
        <f>IF($B149="","",$F149+$G149+$H149)</f>
        <v/>
      </c>
      <c r="J149" s="8" t="n"/>
      <c r="K149" s="7" t="n"/>
      <c r="L149" s="6" t="n"/>
      <c r="M149" s="11">
        <f>IF($B149="","",IF(AND($J149&gt;0,$J149&gt;=$I149),"Recebido",IF($J149&gt;0,"Recebido parcial",IF(AND($E149&lt;&gt;"",TODAY()&gt;$E149),"Atrasado","Em aberto"))))</f>
        <v/>
      </c>
      <c r="N149" s="11">
        <f>IF($B149="","",IF($M149="Atrasado",TODAY()-$E149,IF(AND($K149&lt;&gt;"",$K149&gt;$E149),$K149-$E149,0)))</f>
        <v/>
      </c>
      <c r="O149" s="13">
        <f>IF($B149="","",$F149+$H149)</f>
        <v/>
      </c>
      <c r="P149" s="13">
        <f>IF($B149="","",IF($J149=0,0,ROUND($O149*IFERROR(VLOOKUP($B149,Contratos!$A:$R,10,FALSE),0),2)))</f>
        <v/>
      </c>
      <c r="Q149" s="8" t="n"/>
      <c r="R149" s="6" t="n"/>
      <c r="S149" s="13">
        <f>IF($B149="","",IF($J149=0,0,ROUND($J149-$P149-$Q149,2)))</f>
        <v/>
      </c>
      <c r="T149" s="7" t="n"/>
      <c r="U149" s="11">
        <f>IF($B149="","",IF($T149&lt;&gt;"","Repassado",IF($J149&gt;0,"Pendente","")))</f>
        <v/>
      </c>
      <c r="V149" s="6" t="n"/>
    </row>
    <row r="150">
      <c r="A150" s="12" t="n"/>
      <c r="B150" s="6" t="n"/>
      <c r="C150" s="11">
        <f>IF($B150="","",IFERROR(VLOOKUP($B150,Contratos!$A:$R,2,FALSE),""))</f>
        <v/>
      </c>
      <c r="D150" s="11">
        <f>IF($B150="","",IFERROR(VLOOKUP($B150,Contratos!$A:$R,3,FALSE),""))</f>
        <v/>
      </c>
      <c r="E150" s="7" t="n"/>
      <c r="F150" s="13">
        <f>IF($B150="","",IFERROR(VLOOKUP($B150,Contratos!$A:$R,7,FALSE),0))</f>
        <v/>
      </c>
      <c r="G150" s="8" t="n"/>
      <c r="H150" s="8" t="n"/>
      <c r="I150" s="13">
        <f>IF($B150="","",$F150+$G150+$H150)</f>
        <v/>
      </c>
      <c r="J150" s="8" t="n"/>
      <c r="K150" s="7" t="n"/>
      <c r="L150" s="6" t="n"/>
      <c r="M150" s="11">
        <f>IF($B150="","",IF(AND($J150&gt;0,$J150&gt;=$I150),"Recebido",IF($J150&gt;0,"Recebido parcial",IF(AND($E150&lt;&gt;"",TODAY()&gt;$E150),"Atrasado","Em aberto"))))</f>
        <v/>
      </c>
      <c r="N150" s="11">
        <f>IF($B150="","",IF($M150="Atrasado",TODAY()-$E150,IF(AND($K150&lt;&gt;"",$K150&gt;$E150),$K150-$E150,0)))</f>
        <v/>
      </c>
      <c r="O150" s="13">
        <f>IF($B150="","",$F150+$H150)</f>
        <v/>
      </c>
      <c r="P150" s="13">
        <f>IF($B150="","",IF($J150=0,0,ROUND($O150*IFERROR(VLOOKUP($B150,Contratos!$A:$R,10,FALSE),0),2)))</f>
        <v/>
      </c>
      <c r="Q150" s="8" t="n"/>
      <c r="R150" s="6" t="n"/>
      <c r="S150" s="13">
        <f>IF($B150="","",IF($J150=0,0,ROUND($J150-$P150-$Q150,2)))</f>
        <v/>
      </c>
      <c r="T150" s="7" t="n"/>
      <c r="U150" s="11">
        <f>IF($B150="","",IF($T150&lt;&gt;"","Repassado",IF($J150&gt;0,"Pendente","")))</f>
        <v/>
      </c>
      <c r="V150" s="6" t="n"/>
    </row>
    <row r="151">
      <c r="A151" s="12" t="n"/>
      <c r="B151" s="6" t="n"/>
      <c r="C151" s="11">
        <f>IF($B151="","",IFERROR(VLOOKUP($B151,Contratos!$A:$R,2,FALSE),""))</f>
        <v/>
      </c>
      <c r="D151" s="11">
        <f>IF($B151="","",IFERROR(VLOOKUP($B151,Contratos!$A:$R,3,FALSE),""))</f>
        <v/>
      </c>
      <c r="E151" s="7" t="n"/>
      <c r="F151" s="13">
        <f>IF($B151="","",IFERROR(VLOOKUP($B151,Contratos!$A:$R,7,FALSE),0))</f>
        <v/>
      </c>
      <c r="G151" s="8" t="n"/>
      <c r="H151" s="8" t="n"/>
      <c r="I151" s="13">
        <f>IF($B151="","",$F151+$G151+$H151)</f>
        <v/>
      </c>
      <c r="J151" s="8" t="n"/>
      <c r="K151" s="7" t="n"/>
      <c r="L151" s="6" t="n"/>
      <c r="M151" s="11">
        <f>IF($B151="","",IF(AND($J151&gt;0,$J151&gt;=$I151),"Recebido",IF($J151&gt;0,"Recebido parcial",IF(AND($E151&lt;&gt;"",TODAY()&gt;$E151),"Atrasado","Em aberto"))))</f>
        <v/>
      </c>
      <c r="N151" s="11">
        <f>IF($B151="","",IF($M151="Atrasado",TODAY()-$E151,IF(AND($K151&lt;&gt;"",$K151&gt;$E151),$K151-$E151,0)))</f>
        <v/>
      </c>
      <c r="O151" s="13">
        <f>IF($B151="","",$F151+$H151)</f>
        <v/>
      </c>
      <c r="P151" s="13">
        <f>IF($B151="","",IF($J151=0,0,ROUND($O151*IFERROR(VLOOKUP($B151,Contratos!$A:$R,10,FALSE),0),2)))</f>
        <v/>
      </c>
      <c r="Q151" s="8" t="n"/>
      <c r="R151" s="6" t="n"/>
      <c r="S151" s="13">
        <f>IF($B151="","",IF($J151=0,0,ROUND($J151-$P151-$Q151,2)))</f>
        <v/>
      </c>
      <c r="T151" s="7" t="n"/>
      <c r="U151" s="11">
        <f>IF($B151="","",IF($T151&lt;&gt;"","Repassado",IF($J151&gt;0,"Pendente","")))</f>
        <v/>
      </c>
      <c r="V151" s="6" t="n"/>
    </row>
    <row r="152">
      <c r="A152" s="12" t="n"/>
      <c r="B152" s="6" t="n"/>
      <c r="C152" s="11">
        <f>IF($B152="","",IFERROR(VLOOKUP($B152,Contratos!$A:$R,2,FALSE),""))</f>
        <v/>
      </c>
      <c r="D152" s="11">
        <f>IF($B152="","",IFERROR(VLOOKUP($B152,Contratos!$A:$R,3,FALSE),""))</f>
        <v/>
      </c>
      <c r="E152" s="7" t="n"/>
      <c r="F152" s="13">
        <f>IF($B152="","",IFERROR(VLOOKUP($B152,Contratos!$A:$R,7,FALSE),0))</f>
        <v/>
      </c>
      <c r="G152" s="8" t="n"/>
      <c r="H152" s="8" t="n"/>
      <c r="I152" s="13">
        <f>IF($B152="","",$F152+$G152+$H152)</f>
        <v/>
      </c>
      <c r="J152" s="8" t="n"/>
      <c r="K152" s="7" t="n"/>
      <c r="L152" s="6" t="n"/>
      <c r="M152" s="11">
        <f>IF($B152="","",IF(AND($J152&gt;0,$J152&gt;=$I152),"Recebido",IF($J152&gt;0,"Recebido parcial",IF(AND($E152&lt;&gt;"",TODAY()&gt;$E152),"Atrasado","Em aberto"))))</f>
        <v/>
      </c>
      <c r="N152" s="11">
        <f>IF($B152="","",IF($M152="Atrasado",TODAY()-$E152,IF(AND($K152&lt;&gt;"",$K152&gt;$E152),$K152-$E152,0)))</f>
        <v/>
      </c>
      <c r="O152" s="13">
        <f>IF($B152="","",$F152+$H152)</f>
        <v/>
      </c>
      <c r="P152" s="13">
        <f>IF($B152="","",IF($J152=0,0,ROUND($O152*IFERROR(VLOOKUP($B152,Contratos!$A:$R,10,FALSE),0),2)))</f>
        <v/>
      </c>
      <c r="Q152" s="8" t="n"/>
      <c r="R152" s="6" t="n"/>
      <c r="S152" s="13">
        <f>IF($B152="","",IF($J152=0,0,ROUND($J152-$P152-$Q152,2)))</f>
        <v/>
      </c>
      <c r="T152" s="7" t="n"/>
      <c r="U152" s="11">
        <f>IF($B152="","",IF($T152&lt;&gt;"","Repassado",IF($J152&gt;0,"Pendente","")))</f>
        <v/>
      </c>
      <c r="V152" s="6" t="n"/>
    </row>
    <row r="153">
      <c r="A153" s="12" t="n"/>
      <c r="B153" s="6" t="n"/>
      <c r="C153" s="11">
        <f>IF($B153="","",IFERROR(VLOOKUP($B153,Contratos!$A:$R,2,FALSE),""))</f>
        <v/>
      </c>
      <c r="D153" s="11">
        <f>IF($B153="","",IFERROR(VLOOKUP($B153,Contratos!$A:$R,3,FALSE),""))</f>
        <v/>
      </c>
      <c r="E153" s="7" t="n"/>
      <c r="F153" s="13">
        <f>IF($B153="","",IFERROR(VLOOKUP($B153,Contratos!$A:$R,7,FALSE),0))</f>
        <v/>
      </c>
      <c r="G153" s="8" t="n"/>
      <c r="H153" s="8" t="n"/>
      <c r="I153" s="13">
        <f>IF($B153="","",$F153+$G153+$H153)</f>
        <v/>
      </c>
      <c r="J153" s="8" t="n"/>
      <c r="K153" s="7" t="n"/>
      <c r="L153" s="6" t="n"/>
      <c r="M153" s="11">
        <f>IF($B153="","",IF(AND($J153&gt;0,$J153&gt;=$I153),"Recebido",IF($J153&gt;0,"Recebido parcial",IF(AND($E153&lt;&gt;"",TODAY()&gt;$E153),"Atrasado","Em aberto"))))</f>
        <v/>
      </c>
      <c r="N153" s="11">
        <f>IF($B153="","",IF($M153="Atrasado",TODAY()-$E153,IF(AND($K153&lt;&gt;"",$K153&gt;$E153),$K153-$E153,0)))</f>
        <v/>
      </c>
      <c r="O153" s="13">
        <f>IF($B153="","",$F153+$H153)</f>
        <v/>
      </c>
      <c r="P153" s="13">
        <f>IF($B153="","",IF($J153=0,0,ROUND($O153*IFERROR(VLOOKUP($B153,Contratos!$A:$R,10,FALSE),0),2)))</f>
        <v/>
      </c>
      <c r="Q153" s="8" t="n"/>
      <c r="R153" s="6" t="n"/>
      <c r="S153" s="13">
        <f>IF($B153="","",IF($J153=0,0,ROUND($J153-$P153-$Q153,2)))</f>
        <v/>
      </c>
      <c r="T153" s="7" t="n"/>
      <c r="U153" s="11">
        <f>IF($B153="","",IF($T153&lt;&gt;"","Repassado",IF($J153&gt;0,"Pendente","")))</f>
        <v/>
      </c>
      <c r="V153" s="6" t="n"/>
    </row>
    <row r="154">
      <c r="A154" s="12" t="n"/>
      <c r="B154" s="6" t="n"/>
      <c r="C154" s="11">
        <f>IF($B154="","",IFERROR(VLOOKUP($B154,Contratos!$A:$R,2,FALSE),""))</f>
        <v/>
      </c>
      <c r="D154" s="11">
        <f>IF($B154="","",IFERROR(VLOOKUP($B154,Contratos!$A:$R,3,FALSE),""))</f>
        <v/>
      </c>
      <c r="E154" s="7" t="n"/>
      <c r="F154" s="13">
        <f>IF($B154="","",IFERROR(VLOOKUP($B154,Contratos!$A:$R,7,FALSE),0))</f>
        <v/>
      </c>
      <c r="G154" s="8" t="n"/>
      <c r="H154" s="8" t="n"/>
      <c r="I154" s="13">
        <f>IF($B154="","",$F154+$G154+$H154)</f>
        <v/>
      </c>
      <c r="J154" s="8" t="n"/>
      <c r="K154" s="7" t="n"/>
      <c r="L154" s="6" t="n"/>
      <c r="M154" s="11">
        <f>IF($B154="","",IF(AND($J154&gt;0,$J154&gt;=$I154),"Recebido",IF($J154&gt;0,"Recebido parcial",IF(AND($E154&lt;&gt;"",TODAY()&gt;$E154),"Atrasado","Em aberto"))))</f>
        <v/>
      </c>
      <c r="N154" s="11">
        <f>IF($B154="","",IF($M154="Atrasado",TODAY()-$E154,IF(AND($K154&lt;&gt;"",$K154&gt;$E154),$K154-$E154,0)))</f>
        <v/>
      </c>
      <c r="O154" s="13">
        <f>IF($B154="","",$F154+$H154)</f>
        <v/>
      </c>
      <c r="P154" s="13">
        <f>IF($B154="","",IF($J154=0,0,ROUND($O154*IFERROR(VLOOKUP($B154,Contratos!$A:$R,10,FALSE),0),2)))</f>
        <v/>
      </c>
      <c r="Q154" s="8" t="n"/>
      <c r="R154" s="6" t="n"/>
      <c r="S154" s="13">
        <f>IF($B154="","",IF($J154=0,0,ROUND($J154-$P154-$Q154,2)))</f>
        <v/>
      </c>
      <c r="T154" s="7" t="n"/>
      <c r="U154" s="11">
        <f>IF($B154="","",IF($T154&lt;&gt;"","Repassado",IF($J154&gt;0,"Pendente","")))</f>
        <v/>
      </c>
      <c r="V154" s="6" t="n"/>
    </row>
    <row r="155">
      <c r="A155" s="12" t="n"/>
      <c r="B155" s="6" t="n"/>
      <c r="C155" s="11">
        <f>IF($B155="","",IFERROR(VLOOKUP($B155,Contratos!$A:$R,2,FALSE),""))</f>
        <v/>
      </c>
      <c r="D155" s="11">
        <f>IF($B155="","",IFERROR(VLOOKUP($B155,Contratos!$A:$R,3,FALSE),""))</f>
        <v/>
      </c>
      <c r="E155" s="7" t="n"/>
      <c r="F155" s="13">
        <f>IF($B155="","",IFERROR(VLOOKUP($B155,Contratos!$A:$R,7,FALSE),0))</f>
        <v/>
      </c>
      <c r="G155" s="8" t="n"/>
      <c r="H155" s="8" t="n"/>
      <c r="I155" s="13">
        <f>IF($B155="","",$F155+$G155+$H155)</f>
        <v/>
      </c>
      <c r="J155" s="8" t="n"/>
      <c r="K155" s="7" t="n"/>
      <c r="L155" s="6" t="n"/>
      <c r="M155" s="11">
        <f>IF($B155="","",IF(AND($J155&gt;0,$J155&gt;=$I155),"Recebido",IF($J155&gt;0,"Recebido parcial",IF(AND($E155&lt;&gt;"",TODAY()&gt;$E155),"Atrasado","Em aberto"))))</f>
        <v/>
      </c>
      <c r="N155" s="11">
        <f>IF($B155="","",IF($M155="Atrasado",TODAY()-$E155,IF(AND($K155&lt;&gt;"",$K155&gt;$E155),$K155-$E155,0)))</f>
        <v/>
      </c>
      <c r="O155" s="13">
        <f>IF($B155="","",$F155+$H155)</f>
        <v/>
      </c>
      <c r="P155" s="13">
        <f>IF($B155="","",IF($J155=0,0,ROUND($O155*IFERROR(VLOOKUP($B155,Contratos!$A:$R,10,FALSE),0),2)))</f>
        <v/>
      </c>
      <c r="Q155" s="8" t="n"/>
      <c r="R155" s="6" t="n"/>
      <c r="S155" s="13">
        <f>IF($B155="","",IF($J155=0,0,ROUND($J155-$P155-$Q155,2)))</f>
        <v/>
      </c>
      <c r="T155" s="7" t="n"/>
      <c r="U155" s="11">
        <f>IF($B155="","",IF($T155&lt;&gt;"","Repassado",IF($J155&gt;0,"Pendente","")))</f>
        <v/>
      </c>
      <c r="V155" s="6" t="n"/>
    </row>
    <row r="156">
      <c r="A156" s="12" t="n"/>
      <c r="B156" s="6" t="n"/>
      <c r="C156" s="11">
        <f>IF($B156="","",IFERROR(VLOOKUP($B156,Contratos!$A:$R,2,FALSE),""))</f>
        <v/>
      </c>
      <c r="D156" s="11">
        <f>IF($B156="","",IFERROR(VLOOKUP($B156,Contratos!$A:$R,3,FALSE),""))</f>
        <v/>
      </c>
      <c r="E156" s="7" t="n"/>
      <c r="F156" s="13">
        <f>IF($B156="","",IFERROR(VLOOKUP($B156,Contratos!$A:$R,7,FALSE),0))</f>
        <v/>
      </c>
      <c r="G156" s="8" t="n"/>
      <c r="H156" s="8" t="n"/>
      <c r="I156" s="13">
        <f>IF($B156="","",$F156+$G156+$H156)</f>
        <v/>
      </c>
      <c r="J156" s="8" t="n"/>
      <c r="K156" s="7" t="n"/>
      <c r="L156" s="6" t="n"/>
      <c r="M156" s="11">
        <f>IF($B156="","",IF(AND($J156&gt;0,$J156&gt;=$I156),"Recebido",IF($J156&gt;0,"Recebido parcial",IF(AND($E156&lt;&gt;"",TODAY()&gt;$E156),"Atrasado","Em aberto"))))</f>
        <v/>
      </c>
      <c r="N156" s="11">
        <f>IF($B156="","",IF($M156="Atrasado",TODAY()-$E156,IF(AND($K156&lt;&gt;"",$K156&gt;$E156),$K156-$E156,0)))</f>
        <v/>
      </c>
      <c r="O156" s="13">
        <f>IF($B156="","",$F156+$H156)</f>
        <v/>
      </c>
      <c r="P156" s="13">
        <f>IF($B156="","",IF($J156=0,0,ROUND($O156*IFERROR(VLOOKUP($B156,Contratos!$A:$R,10,FALSE),0),2)))</f>
        <v/>
      </c>
      <c r="Q156" s="8" t="n"/>
      <c r="R156" s="6" t="n"/>
      <c r="S156" s="13">
        <f>IF($B156="","",IF($J156=0,0,ROUND($J156-$P156-$Q156,2)))</f>
        <v/>
      </c>
      <c r="T156" s="7" t="n"/>
      <c r="U156" s="11">
        <f>IF($B156="","",IF($T156&lt;&gt;"","Repassado",IF($J156&gt;0,"Pendente","")))</f>
        <v/>
      </c>
      <c r="V156" s="6" t="n"/>
    </row>
    <row r="157">
      <c r="A157" s="12" t="n"/>
      <c r="B157" s="6" t="n"/>
      <c r="C157" s="11">
        <f>IF($B157="","",IFERROR(VLOOKUP($B157,Contratos!$A:$R,2,FALSE),""))</f>
        <v/>
      </c>
      <c r="D157" s="11">
        <f>IF($B157="","",IFERROR(VLOOKUP($B157,Contratos!$A:$R,3,FALSE),""))</f>
        <v/>
      </c>
      <c r="E157" s="7" t="n"/>
      <c r="F157" s="13">
        <f>IF($B157="","",IFERROR(VLOOKUP($B157,Contratos!$A:$R,7,FALSE),0))</f>
        <v/>
      </c>
      <c r="G157" s="8" t="n"/>
      <c r="H157" s="8" t="n"/>
      <c r="I157" s="13">
        <f>IF($B157="","",$F157+$G157+$H157)</f>
        <v/>
      </c>
      <c r="J157" s="8" t="n"/>
      <c r="K157" s="7" t="n"/>
      <c r="L157" s="6" t="n"/>
      <c r="M157" s="11">
        <f>IF($B157="","",IF(AND($J157&gt;0,$J157&gt;=$I157),"Recebido",IF($J157&gt;0,"Recebido parcial",IF(AND($E157&lt;&gt;"",TODAY()&gt;$E157),"Atrasado","Em aberto"))))</f>
        <v/>
      </c>
      <c r="N157" s="11">
        <f>IF($B157="","",IF($M157="Atrasado",TODAY()-$E157,IF(AND($K157&lt;&gt;"",$K157&gt;$E157),$K157-$E157,0)))</f>
        <v/>
      </c>
      <c r="O157" s="13">
        <f>IF($B157="","",$F157+$H157)</f>
        <v/>
      </c>
      <c r="P157" s="13">
        <f>IF($B157="","",IF($J157=0,0,ROUND($O157*IFERROR(VLOOKUP($B157,Contratos!$A:$R,10,FALSE),0),2)))</f>
        <v/>
      </c>
      <c r="Q157" s="8" t="n"/>
      <c r="R157" s="6" t="n"/>
      <c r="S157" s="13">
        <f>IF($B157="","",IF($J157=0,0,ROUND($J157-$P157-$Q157,2)))</f>
        <v/>
      </c>
      <c r="T157" s="7" t="n"/>
      <c r="U157" s="11">
        <f>IF($B157="","",IF($T157&lt;&gt;"","Repassado",IF($J157&gt;0,"Pendente","")))</f>
        <v/>
      </c>
      <c r="V157" s="6" t="n"/>
    </row>
    <row r="158">
      <c r="A158" s="12" t="n"/>
      <c r="B158" s="6" t="n"/>
      <c r="C158" s="11">
        <f>IF($B158="","",IFERROR(VLOOKUP($B158,Contratos!$A:$R,2,FALSE),""))</f>
        <v/>
      </c>
      <c r="D158" s="11">
        <f>IF($B158="","",IFERROR(VLOOKUP($B158,Contratos!$A:$R,3,FALSE),""))</f>
        <v/>
      </c>
      <c r="E158" s="7" t="n"/>
      <c r="F158" s="13">
        <f>IF($B158="","",IFERROR(VLOOKUP($B158,Contratos!$A:$R,7,FALSE),0))</f>
        <v/>
      </c>
      <c r="G158" s="8" t="n"/>
      <c r="H158" s="8" t="n"/>
      <c r="I158" s="13">
        <f>IF($B158="","",$F158+$G158+$H158)</f>
        <v/>
      </c>
      <c r="J158" s="8" t="n"/>
      <c r="K158" s="7" t="n"/>
      <c r="L158" s="6" t="n"/>
      <c r="M158" s="11">
        <f>IF($B158="","",IF(AND($J158&gt;0,$J158&gt;=$I158),"Recebido",IF($J158&gt;0,"Recebido parcial",IF(AND($E158&lt;&gt;"",TODAY()&gt;$E158),"Atrasado","Em aberto"))))</f>
        <v/>
      </c>
      <c r="N158" s="11">
        <f>IF($B158="","",IF($M158="Atrasado",TODAY()-$E158,IF(AND($K158&lt;&gt;"",$K158&gt;$E158),$K158-$E158,0)))</f>
        <v/>
      </c>
      <c r="O158" s="13">
        <f>IF($B158="","",$F158+$H158)</f>
        <v/>
      </c>
      <c r="P158" s="13">
        <f>IF($B158="","",IF($J158=0,0,ROUND($O158*IFERROR(VLOOKUP($B158,Contratos!$A:$R,10,FALSE),0),2)))</f>
        <v/>
      </c>
      <c r="Q158" s="8" t="n"/>
      <c r="R158" s="6" t="n"/>
      <c r="S158" s="13">
        <f>IF($B158="","",IF($J158=0,0,ROUND($J158-$P158-$Q158,2)))</f>
        <v/>
      </c>
      <c r="T158" s="7" t="n"/>
      <c r="U158" s="11">
        <f>IF($B158="","",IF($T158&lt;&gt;"","Repassado",IF($J158&gt;0,"Pendente","")))</f>
        <v/>
      </c>
      <c r="V158" s="6" t="n"/>
    </row>
    <row r="159">
      <c r="A159" s="12" t="n"/>
      <c r="B159" s="6" t="n"/>
      <c r="C159" s="11">
        <f>IF($B159="","",IFERROR(VLOOKUP($B159,Contratos!$A:$R,2,FALSE),""))</f>
        <v/>
      </c>
      <c r="D159" s="11">
        <f>IF($B159="","",IFERROR(VLOOKUP($B159,Contratos!$A:$R,3,FALSE),""))</f>
        <v/>
      </c>
      <c r="E159" s="7" t="n"/>
      <c r="F159" s="13">
        <f>IF($B159="","",IFERROR(VLOOKUP($B159,Contratos!$A:$R,7,FALSE),0))</f>
        <v/>
      </c>
      <c r="G159" s="8" t="n"/>
      <c r="H159" s="8" t="n"/>
      <c r="I159" s="13">
        <f>IF($B159="","",$F159+$G159+$H159)</f>
        <v/>
      </c>
      <c r="J159" s="8" t="n"/>
      <c r="K159" s="7" t="n"/>
      <c r="L159" s="6" t="n"/>
      <c r="M159" s="11">
        <f>IF($B159="","",IF(AND($J159&gt;0,$J159&gt;=$I159),"Recebido",IF($J159&gt;0,"Recebido parcial",IF(AND($E159&lt;&gt;"",TODAY()&gt;$E159),"Atrasado","Em aberto"))))</f>
        <v/>
      </c>
      <c r="N159" s="11">
        <f>IF($B159="","",IF($M159="Atrasado",TODAY()-$E159,IF(AND($K159&lt;&gt;"",$K159&gt;$E159),$K159-$E159,0)))</f>
        <v/>
      </c>
      <c r="O159" s="13">
        <f>IF($B159="","",$F159+$H159)</f>
        <v/>
      </c>
      <c r="P159" s="13">
        <f>IF($B159="","",IF($J159=0,0,ROUND($O159*IFERROR(VLOOKUP($B159,Contratos!$A:$R,10,FALSE),0),2)))</f>
        <v/>
      </c>
      <c r="Q159" s="8" t="n"/>
      <c r="R159" s="6" t="n"/>
      <c r="S159" s="13">
        <f>IF($B159="","",IF($J159=0,0,ROUND($J159-$P159-$Q159,2)))</f>
        <v/>
      </c>
      <c r="T159" s="7" t="n"/>
      <c r="U159" s="11">
        <f>IF($B159="","",IF($T159&lt;&gt;"","Repassado",IF($J159&gt;0,"Pendente","")))</f>
        <v/>
      </c>
      <c r="V159" s="6" t="n"/>
    </row>
    <row r="160">
      <c r="A160" s="12" t="n"/>
      <c r="B160" s="6" t="n"/>
      <c r="C160" s="11">
        <f>IF($B160="","",IFERROR(VLOOKUP($B160,Contratos!$A:$R,2,FALSE),""))</f>
        <v/>
      </c>
      <c r="D160" s="11">
        <f>IF($B160="","",IFERROR(VLOOKUP($B160,Contratos!$A:$R,3,FALSE),""))</f>
        <v/>
      </c>
      <c r="E160" s="7" t="n"/>
      <c r="F160" s="13">
        <f>IF($B160="","",IFERROR(VLOOKUP($B160,Contratos!$A:$R,7,FALSE),0))</f>
        <v/>
      </c>
      <c r="G160" s="8" t="n"/>
      <c r="H160" s="8" t="n"/>
      <c r="I160" s="13">
        <f>IF($B160="","",$F160+$G160+$H160)</f>
        <v/>
      </c>
      <c r="J160" s="8" t="n"/>
      <c r="K160" s="7" t="n"/>
      <c r="L160" s="6" t="n"/>
      <c r="M160" s="11">
        <f>IF($B160="","",IF(AND($J160&gt;0,$J160&gt;=$I160),"Recebido",IF($J160&gt;0,"Recebido parcial",IF(AND($E160&lt;&gt;"",TODAY()&gt;$E160),"Atrasado","Em aberto"))))</f>
        <v/>
      </c>
      <c r="N160" s="11">
        <f>IF($B160="","",IF($M160="Atrasado",TODAY()-$E160,IF(AND($K160&lt;&gt;"",$K160&gt;$E160),$K160-$E160,0)))</f>
        <v/>
      </c>
      <c r="O160" s="13">
        <f>IF($B160="","",$F160+$H160)</f>
        <v/>
      </c>
      <c r="P160" s="13">
        <f>IF($B160="","",IF($J160=0,0,ROUND($O160*IFERROR(VLOOKUP($B160,Contratos!$A:$R,10,FALSE),0),2)))</f>
        <v/>
      </c>
      <c r="Q160" s="8" t="n"/>
      <c r="R160" s="6" t="n"/>
      <c r="S160" s="13">
        <f>IF($B160="","",IF($J160=0,0,ROUND($J160-$P160-$Q160,2)))</f>
        <v/>
      </c>
      <c r="T160" s="7" t="n"/>
      <c r="U160" s="11">
        <f>IF($B160="","",IF($T160&lt;&gt;"","Repassado",IF($J160&gt;0,"Pendente","")))</f>
        <v/>
      </c>
      <c r="V160" s="6" t="n"/>
    </row>
    <row r="161">
      <c r="A161" s="12" t="n"/>
      <c r="B161" s="6" t="n"/>
      <c r="C161" s="11">
        <f>IF($B161="","",IFERROR(VLOOKUP($B161,Contratos!$A:$R,2,FALSE),""))</f>
        <v/>
      </c>
      <c r="D161" s="11">
        <f>IF($B161="","",IFERROR(VLOOKUP($B161,Contratos!$A:$R,3,FALSE),""))</f>
        <v/>
      </c>
      <c r="E161" s="7" t="n"/>
      <c r="F161" s="13">
        <f>IF($B161="","",IFERROR(VLOOKUP($B161,Contratos!$A:$R,7,FALSE),0))</f>
        <v/>
      </c>
      <c r="G161" s="8" t="n"/>
      <c r="H161" s="8" t="n"/>
      <c r="I161" s="13">
        <f>IF($B161="","",$F161+$G161+$H161)</f>
        <v/>
      </c>
      <c r="J161" s="8" t="n"/>
      <c r="K161" s="7" t="n"/>
      <c r="L161" s="6" t="n"/>
      <c r="M161" s="11">
        <f>IF($B161="","",IF(AND($J161&gt;0,$J161&gt;=$I161),"Recebido",IF($J161&gt;0,"Recebido parcial",IF(AND($E161&lt;&gt;"",TODAY()&gt;$E161),"Atrasado","Em aberto"))))</f>
        <v/>
      </c>
      <c r="N161" s="11">
        <f>IF($B161="","",IF($M161="Atrasado",TODAY()-$E161,IF(AND($K161&lt;&gt;"",$K161&gt;$E161),$K161-$E161,0)))</f>
        <v/>
      </c>
      <c r="O161" s="13">
        <f>IF($B161="","",$F161+$H161)</f>
        <v/>
      </c>
      <c r="P161" s="13">
        <f>IF($B161="","",IF($J161=0,0,ROUND($O161*IFERROR(VLOOKUP($B161,Contratos!$A:$R,10,FALSE),0),2)))</f>
        <v/>
      </c>
      <c r="Q161" s="8" t="n"/>
      <c r="R161" s="6" t="n"/>
      <c r="S161" s="13">
        <f>IF($B161="","",IF($J161=0,0,ROUND($J161-$P161-$Q161,2)))</f>
        <v/>
      </c>
      <c r="T161" s="7" t="n"/>
      <c r="U161" s="11">
        <f>IF($B161="","",IF($T161&lt;&gt;"","Repassado",IF($J161&gt;0,"Pendente","")))</f>
        <v/>
      </c>
      <c r="V161" s="6" t="n"/>
    </row>
    <row r="162">
      <c r="A162" s="12" t="n"/>
      <c r="B162" s="6" t="n"/>
      <c r="C162" s="11">
        <f>IF($B162="","",IFERROR(VLOOKUP($B162,Contratos!$A:$R,2,FALSE),""))</f>
        <v/>
      </c>
      <c r="D162" s="11">
        <f>IF($B162="","",IFERROR(VLOOKUP($B162,Contratos!$A:$R,3,FALSE),""))</f>
        <v/>
      </c>
      <c r="E162" s="7" t="n"/>
      <c r="F162" s="13">
        <f>IF($B162="","",IFERROR(VLOOKUP($B162,Contratos!$A:$R,7,FALSE),0))</f>
        <v/>
      </c>
      <c r="G162" s="8" t="n"/>
      <c r="H162" s="8" t="n"/>
      <c r="I162" s="13">
        <f>IF($B162="","",$F162+$G162+$H162)</f>
        <v/>
      </c>
      <c r="J162" s="8" t="n"/>
      <c r="K162" s="7" t="n"/>
      <c r="L162" s="6" t="n"/>
      <c r="M162" s="11">
        <f>IF($B162="","",IF(AND($J162&gt;0,$J162&gt;=$I162),"Recebido",IF($J162&gt;0,"Recebido parcial",IF(AND($E162&lt;&gt;"",TODAY()&gt;$E162),"Atrasado","Em aberto"))))</f>
        <v/>
      </c>
      <c r="N162" s="11">
        <f>IF($B162="","",IF($M162="Atrasado",TODAY()-$E162,IF(AND($K162&lt;&gt;"",$K162&gt;$E162),$K162-$E162,0)))</f>
        <v/>
      </c>
      <c r="O162" s="13">
        <f>IF($B162="","",$F162+$H162)</f>
        <v/>
      </c>
      <c r="P162" s="13">
        <f>IF($B162="","",IF($J162=0,0,ROUND($O162*IFERROR(VLOOKUP($B162,Contratos!$A:$R,10,FALSE),0),2)))</f>
        <v/>
      </c>
      <c r="Q162" s="8" t="n"/>
      <c r="R162" s="6" t="n"/>
      <c r="S162" s="13">
        <f>IF($B162="","",IF($J162=0,0,ROUND($J162-$P162-$Q162,2)))</f>
        <v/>
      </c>
      <c r="T162" s="7" t="n"/>
      <c r="U162" s="11">
        <f>IF($B162="","",IF($T162&lt;&gt;"","Repassado",IF($J162&gt;0,"Pendente","")))</f>
        <v/>
      </c>
      <c r="V162" s="6" t="n"/>
    </row>
    <row r="163">
      <c r="A163" s="12" t="n"/>
      <c r="B163" s="6" t="n"/>
      <c r="C163" s="11">
        <f>IF($B163="","",IFERROR(VLOOKUP($B163,Contratos!$A:$R,2,FALSE),""))</f>
        <v/>
      </c>
      <c r="D163" s="11">
        <f>IF($B163="","",IFERROR(VLOOKUP($B163,Contratos!$A:$R,3,FALSE),""))</f>
        <v/>
      </c>
      <c r="E163" s="7" t="n"/>
      <c r="F163" s="13">
        <f>IF($B163="","",IFERROR(VLOOKUP($B163,Contratos!$A:$R,7,FALSE),0))</f>
        <v/>
      </c>
      <c r="G163" s="8" t="n"/>
      <c r="H163" s="8" t="n"/>
      <c r="I163" s="13">
        <f>IF($B163="","",$F163+$G163+$H163)</f>
        <v/>
      </c>
      <c r="J163" s="8" t="n"/>
      <c r="K163" s="7" t="n"/>
      <c r="L163" s="6" t="n"/>
      <c r="M163" s="11">
        <f>IF($B163="","",IF(AND($J163&gt;0,$J163&gt;=$I163),"Recebido",IF($J163&gt;0,"Recebido parcial",IF(AND($E163&lt;&gt;"",TODAY()&gt;$E163),"Atrasado","Em aberto"))))</f>
        <v/>
      </c>
      <c r="N163" s="11">
        <f>IF($B163="","",IF($M163="Atrasado",TODAY()-$E163,IF(AND($K163&lt;&gt;"",$K163&gt;$E163),$K163-$E163,0)))</f>
        <v/>
      </c>
      <c r="O163" s="13">
        <f>IF($B163="","",$F163+$H163)</f>
        <v/>
      </c>
      <c r="P163" s="13">
        <f>IF($B163="","",IF($J163=0,0,ROUND($O163*IFERROR(VLOOKUP($B163,Contratos!$A:$R,10,FALSE),0),2)))</f>
        <v/>
      </c>
      <c r="Q163" s="8" t="n"/>
      <c r="R163" s="6" t="n"/>
      <c r="S163" s="13">
        <f>IF($B163="","",IF($J163=0,0,ROUND($J163-$P163-$Q163,2)))</f>
        <v/>
      </c>
      <c r="T163" s="7" t="n"/>
      <c r="U163" s="11">
        <f>IF($B163="","",IF($T163&lt;&gt;"","Repassado",IF($J163&gt;0,"Pendente","")))</f>
        <v/>
      </c>
      <c r="V163" s="6" t="n"/>
    </row>
    <row r="164">
      <c r="A164" s="12" t="n"/>
      <c r="B164" s="6" t="n"/>
      <c r="C164" s="11">
        <f>IF($B164="","",IFERROR(VLOOKUP($B164,Contratos!$A:$R,2,FALSE),""))</f>
        <v/>
      </c>
      <c r="D164" s="11">
        <f>IF($B164="","",IFERROR(VLOOKUP($B164,Contratos!$A:$R,3,FALSE),""))</f>
        <v/>
      </c>
      <c r="E164" s="7" t="n"/>
      <c r="F164" s="13">
        <f>IF($B164="","",IFERROR(VLOOKUP($B164,Contratos!$A:$R,7,FALSE),0))</f>
        <v/>
      </c>
      <c r="G164" s="8" t="n"/>
      <c r="H164" s="8" t="n"/>
      <c r="I164" s="13">
        <f>IF($B164="","",$F164+$G164+$H164)</f>
        <v/>
      </c>
      <c r="J164" s="8" t="n"/>
      <c r="K164" s="7" t="n"/>
      <c r="L164" s="6" t="n"/>
      <c r="M164" s="11">
        <f>IF($B164="","",IF(AND($J164&gt;0,$J164&gt;=$I164),"Recebido",IF($J164&gt;0,"Recebido parcial",IF(AND($E164&lt;&gt;"",TODAY()&gt;$E164),"Atrasado","Em aberto"))))</f>
        <v/>
      </c>
      <c r="N164" s="11">
        <f>IF($B164="","",IF($M164="Atrasado",TODAY()-$E164,IF(AND($K164&lt;&gt;"",$K164&gt;$E164),$K164-$E164,0)))</f>
        <v/>
      </c>
      <c r="O164" s="13">
        <f>IF($B164="","",$F164+$H164)</f>
        <v/>
      </c>
      <c r="P164" s="13">
        <f>IF($B164="","",IF($J164=0,0,ROUND($O164*IFERROR(VLOOKUP($B164,Contratos!$A:$R,10,FALSE),0),2)))</f>
        <v/>
      </c>
      <c r="Q164" s="8" t="n"/>
      <c r="R164" s="6" t="n"/>
      <c r="S164" s="13">
        <f>IF($B164="","",IF($J164=0,0,ROUND($J164-$P164-$Q164,2)))</f>
        <v/>
      </c>
      <c r="T164" s="7" t="n"/>
      <c r="U164" s="11">
        <f>IF($B164="","",IF($T164&lt;&gt;"","Repassado",IF($J164&gt;0,"Pendente","")))</f>
        <v/>
      </c>
      <c r="V164" s="6" t="n"/>
    </row>
    <row r="165">
      <c r="A165" s="12" t="n"/>
      <c r="B165" s="6" t="n"/>
      <c r="C165" s="11">
        <f>IF($B165="","",IFERROR(VLOOKUP($B165,Contratos!$A:$R,2,FALSE),""))</f>
        <v/>
      </c>
      <c r="D165" s="11">
        <f>IF($B165="","",IFERROR(VLOOKUP($B165,Contratos!$A:$R,3,FALSE),""))</f>
        <v/>
      </c>
      <c r="E165" s="7" t="n"/>
      <c r="F165" s="13">
        <f>IF($B165="","",IFERROR(VLOOKUP($B165,Contratos!$A:$R,7,FALSE),0))</f>
        <v/>
      </c>
      <c r="G165" s="8" t="n"/>
      <c r="H165" s="8" t="n"/>
      <c r="I165" s="13">
        <f>IF($B165="","",$F165+$G165+$H165)</f>
        <v/>
      </c>
      <c r="J165" s="8" t="n"/>
      <c r="K165" s="7" t="n"/>
      <c r="L165" s="6" t="n"/>
      <c r="M165" s="11">
        <f>IF($B165="","",IF(AND($J165&gt;0,$J165&gt;=$I165),"Recebido",IF($J165&gt;0,"Recebido parcial",IF(AND($E165&lt;&gt;"",TODAY()&gt;$E165),"Atrasado","Em aberto"))))</f>
        <v/>
      </c>
      <c r="N165" s="11">
        <f>IF($B165="","",IF($M165="Atrasado",TODAY()-$E165,IF(AND($K165&lt;&gt;"",$K165&gt;$E165),$K165-$E165,0)))</f>
        <v/>
      </c>
      <c r="O165" s="13">
        <f>IF($B165="","",$F165+$H165)</f>
        <v/>
      </c>
      <c r="P165" s="13">
        <f>IF($B165="","",IF($J165=0,0,ROUND($O165*IFERROR(VLOOKUP($B165,Contratos!$A:$R,10,FALSE),0),2)))</f>
        <v/>
      </c>
      <c r="Q165" s="8" t="n"/>
      <c r="R165" s="6" t="n"/>
      <c r="S165" s="13">
        <f>IF($B165="","",IF($J165=0,0,ROUND($J165-$P165-$Q165,2)))</f>
        <v/>
      </c>
      <c r="T165" s="7" t="n"/>
      <c r="U165" s="11">
        <f>IF($B165="","",IF($T165&lt;&gt;"","Repassado",IF($J165&gt;0,"Pendente","")))</f>
        <v/>
      </c>
      <c r="V165" s="6" t="n"/>
    </row>
    <row r="166">
      <c r="A166" s="12" t="n"/>
      <c r="B166" s="6" t="n"/>
      <c r="C166" s="11">
        <f>IF($B166="","",IFERROR(VLOOKUP($B166,Contratos!$A:$R,2,FALSE),""))</f>
        <v/>
      </c>
      <c r="D166" s="11">
        <f>IF($B166="","",IFERROR(VLOOKUP($B166,Contratos!$A:$R,3,FALSE),""))</f>
        <v/>
      </c>
      <c r="E166" s="7" t="n"/>
      <c r="F166" s="13">
        <f>IF($B166="","",IFERROR(VLOOKUP($B166,Contratos!$A:$R,7,FALSE),0))</f>
        <v/>
      </c>
      <c r="G166" s="8" t="n"/>
      <c r="H166" s="8" t="n"/>
      <c r="I166" s="13">
        <f>IF($B166="","",$F166+$G166+$H166)</f>
        <v/>
      </c>
      <c r="J166" s="8" t="n"/>
      <c r="K166" s="7" t="n"/>
      <c r="L166" s="6" t="n"/>
      <c r="M166" s="11">
        <f>IF($B166="","",IF(AND($J166&gt;0,$J166&gt;=$I166),"Recebido",IF($J166&gt;0,"Recebido parcial",IF(AND($E166&lt;&gt;"",TODAY()&gt;$E166),"Atrasado","Em aberto"))))</f>
        <v/>
      </c>
      <c r="N166" s="11">
        <f>IF($B166="","",IF($M166="Atrasado",TODAY()-$E166,IF(AND($K166&lt;&gt;"",$K166&gt;$E166),$K166-$E166,0)))</f>
        <v/>
      </c>
      <c r="O166" s="13">
        <f>IF($B166="","",$F166+$H166)</f>
        <v/>
      </c>
      <c r="P166" s="13">
        <f>IF($B166="","",IF($J166=0,0,ROUND($O166*IFERROR(VLOOKUP($B166,Contratos!$A:$R,10,FALSE),0),2)))</f>
        <v/>
      </c>
      <c r="Q166" s="8" t="n"/>
      <c r="R166" s="6" t="n"/>
      <c r="S166" s="13">
        <f>IF($B166="","",IF($J166=0,0,ROUND($J166-$P166-$Q166,2)))</f>
        <v/>
      </c>
      <c r="T166" s="7" t="n"/>
      <c r="U166" s="11">
        <f>IF($B166="","",IF($T166&lt;&gt;"","Repassado",IF($J166&gt;0,"Pendente","")))</f>
        <v/>
      </c>
      <c r="V166" s="6" t="n"/>
    </row>
    <row r="167">
      <c r="A167" s="12" t="n"/>
      <c r="B167" s="6" t="n"/>
      <c r="C167" s="11">
        <f>IF($B167="","",IFERROR(VLOOKUP($B167,Contratos!$A:$R,2,FALSE),""))</f>
        <v/>
      </c>
      <c r="D167" s="11">
        <f>IF($B167="","",IFERROR(VLOOKUP($B167,Contratos!$A:$R,3,FALSE),""))</f>
        <v/>
      </c>
      <c r="E167" s="7" t="n"/>
      <c r="F167" s="13">
        <f>IF($B167="","",IFERROR(VLOOKUP($B167,Contratos!$A:$R,7,FALSE),0))</f>
        <v/>
      </c>
      <c r="G167" s="8" t="n"/>
      <c r="H167" s="8" t="n"/>
      <c r="I167" s="13">
        <f>IF($B167="","",$F167+$G167+$H167)</f>
        <v/>
      </c>
      <c r="J167" s="8" t="n"/>
      <c r="K167" s="7" t="n"/>
      <c r="L167" s="6" t="n"/>
      <c r="M167" s="11">
        <f>IF($B167="","",IF(AND($J167&gt;0,$J167&gt;=$I167),"Recebido",IF($J167&gt;0,"Recebido parcial",IF(AND($E167&lt;&gt;"",TODAY()&gt;$E167),"Atrasado","Em aberto"))))</f>
        <v/>
      </c>
      <c r="N167" s="11">
        <f>IF($B167="","",IF($M167="Atrasado",TODAY()-$E167,IF(AND($K167&lt;&gt;"",$K167&gt;$E167),$K167-$E167,0)))</f>
        <v/>
      </c>
      <c r="O167" s="13">
        <f>IF($B167="","",$F167+$H167)</f>
        <v/>
      </c>
      <c r="P167" s="13">
        <f>IF($B167="","",IF($J167=0,0,ROUND($O167*IFERROR(VLOOKUP($B167,Contratos!$A:$R,10,FALSE),0),2)))</f>
        <v/>
      </c>
      <c r="Q167" s="8" t="n"/>
      <c r="R167" s="6" t="n"/>
      <c r="S167" s="13">
        <f>IF($B167="","",IF($J167=0,0,ROUND($J167-$P167-$Q167,2)))</f>
        <v/>
      </c>
      <c r="T167" s="7" t="n"/>
      <c r="U167" s="11">
        <f>IF($B167="","",IF($T167&lt;&gt;"","Repassado",IF($J167&gt;0,"Pendente","")))</f>
        <v/>
      </c>
      <c r="V167" s="6" t="n"/>
    </row>
    <row r="168">
      <c r="A168" s="12" t="n"/>
      <c r="B168" s="6" t="n"/>
      <c r="C168" s="11">
        <f>IF($B168="","",IFERROR(VLOOKUP($B168,Contratos!$A:$R,2,FALSE),""))</f>
        <v/>
      </c>
      <c r="D168" s="11">
        <f>IF($B168="","",IFERROR(VLOOKUP($B168,Contratos!$A:$R,3,FALSE),""))</f>
        <v/>
      </c>
      <c r="E168" s="7" t="n"/>
      <c r="F168" s="13">
        <f>IF($B168="","",IFERROR(VLOOKUP($B168,Contratos!$A:$R,7,FALSE),0))</f>
        <v/>
      </c>
      <c r="G168" s="8" t="n"/>
      <c r="H168" s="8" t="n"/>
      <c r="I168" s="13">
        <f>IF($B168="","",$F168+$G168+$H168)</f>
        <v/>
      </c>
      <c r="J168" s="8" t="n"/>
      <c r="K168" s="7" t="n"/>
      <c r="L168" s="6" t="n"/>
      <c r="M168" s="11">
        <f>IF($B168="","",IF(AND($J168&gt;0,$J168&gt;=$I168),"Recebido",IF($J168&gt;0,"Recebido parcial",IF(AND($E168&lt;&gt;"",TODAY()&gt;$E168),"Atrasado","Em aberto"))))</f>
        <v/>
      </c>
      <c r="N168" s="11">
        <f>IF($B168="","",IF($M168="Atrasado",TODAY()-$E168,IF(AND($K168&lt;&gt;"",$K168&gt;$E168),$K168-$E168,0)))</f>
        <v/>
      </c>
      <c r="O168" s="13">
        <f>IF($B168="","",$F168+$H168)</f>
        <v/>
      </c>
      <c r="P168" s="13">
        <f>IF($B168="","",IF($J168=0,0,ROUND($O168*IFERROR(VLOOKUP($B168,Contratos!$A:$R,10,FALSE),0),2)))</f>
        <v/>
      </c>
      <c r="Q168" s="8" t="n"/>
      <c r="R168" s="6" t="n"/>
      <c r="S168" s="13">
        <f>IF($B168="","",IF($J168=0,0,ROUND($J168-$P168-$Q168,2)))</f>
        <v/>
      </c>
      <c r="T168" s="7" t="n"/>
      <c r="U168" s="11">
        <f>IF($B168="","",IF($T168&lt;&gt;"","Repassado",IF($J168&gt;0,"Pendente","")))</f>
        <v/>
      </c>
      <c r="V168" s="6" t="n"/>
    </row>
    <row r="169">
      <c r="A169" s="12" t="n"/>
      <c r="B169" s="6" t="n"/>
      <c r="C169" s="11">
        <f>IF($B169="","",IFERROR(VLOOKUP($B169,Contratos!$A:$R,2,FALSE),""))</f>
        <v/>
      </c>
      <c r="D169" s="11">
        <f>IF($B169="","",IFERROR(VLOOKUP($B169,Contratos!$A:$R,3,FALSE),""))</f>
        <v/>
      </c>
      <c r="E169" s="7" t="n"/>
      <c r="F169" s="13">
        <f>IF($B169="","",IFERROR(VLOOKUP($B169,Contratos!$A:$R,7,FALSE),0))</f>
        <v/>
      </c>
      <c r="G169" s="8" t="n"/>
      <c r="H169" s="8" t="n"/>
      <c r="I169" s="13">
        <f>IF($B169="","",$F169+$G169+$H169)</f>
        <v/>
      </c>
      <c r="J169" s="8" t="n"/>
      <c r="K169" s="7" t="n"/>
      <c r="L169" s="6" t="n"/>
      <c r="M169" s="11">
        <f>IF($B169="","",IF(AND($J169&gt;0,$J169&gt;=$I169),"Recebido",IF($J169&gt;0,"Recebido parcial",IF(AND($E169&lt;&gt;"",TODAY()&gt;$E169),"Atrasado","Em aberto"))))</f>
        <v/>
      </c>
      <c r="N169" s="11">
        <f>IF($B169="","",IF($M169="Atrasado",TODAY()-$E169,IF(AND($K169&lt;&gt;"",$K169&gt;$E169),$K169-$E169,0)))</f>
        <v/>
      </c>
      <c r="O169" s="13">
        <f>IF($B169="","",$F169+$H169)</f>
        <v/>
      </c>
      <c r="P169" s="13">
        <f>IF($B169="","",IF($J169=0,0,ROUND($O169*IFERROR(VLOOKUP($B169,Contratos!$A:$R,10,FALSE),0),2)))</f>
        <v/>
      </c>
      <c r="Q169" s="8" t="n"/>
      <c r="R169" s="6" t="n"/>
      <c r="S169" s="13">
        <f>IF($B169="","",IF($J169=0,0,ROUND($J169-$P169-$Q169,2)))</f>
        <v/>
      </c>
      <c r="T169" s="7" t="n"/>
      <c r="U169" s="11">
        <f>IF($B169="","",IF($T169&lt;&gt;"","Repassado",IF($J169&gt;0,"Pendente","")))</f>
        <v/>
      </c>
      <c r="V169" s="6" t="n"/>
    </row>
    <row r="170">
      <c r="A170" s="12" t="n"/>
      <c r="B170" s="6" t="n"/>
      <c r="C170" s="11">
        <f>IF($B170="","",IFERROR(VLOOKUP($B170,Contratos!$A:$R,2,FALSE),""))</f>
        <v/>
      </c>
      <c r="D170" s="11">
        <f>IF($B170="","",IFERROR(VLOOKUP($B170,Contratos!$A:$R,3,FALSE),""))</f>
        <v/>
      </c>
      <c r="E170" s="7" t="n"/>
      <c r="F170" s="13">
        <f>IF($B170="","",IFERROR(VLOOKUP($B170,Contratos!$A:$R,7,FALSE),0))</f>
        <v/>
      </c>
      <c r="G170" s="8" t="n"/>
      <c r="H170" s="8" t="n"/>
      <c r="I170" s="13">
        <f>IF($B170="","",$F170+$G170+$H170)</f>
        <v/>
      </c>
      <c r="J170" s="8" t="n"/>
      <c r="K170" s="7" t="n"/>
      <c r="L170" s="6" t="n"/>
      <c r="M170" s="11">
        <f>IF($B170="","",IF(AND($J170&gt;0,$J170&gt;=$I170),"Recebido",IF($J170&gt;0,"Recebido parcial",IF(AND($E170&lt;&gt;"",TODAY()&gt;$E170),"Atrasado","Em aberto"))))</f>
        <v/>
      </c>
      <c r="N170" s="11">
        <f>IF($B170="","",IF($M170="Atrasado",TODAY()-$E170,IF(AND($K170&lt;&gt;"",$K170&gt;$E170),$K170-$E170,0)))</f>
        <v/>
      </c>
      <c r="O170" s="13">
        <f>IF($B170="","",$F170+$H170)</f>
        <v/>
      </c>
      <c r="P170" s="13">
        <f>IF($B170="","",IF($J170=0,0,ROUND($O170*IFERROR(VLOOKUP($B170,Contratos!$A:$R,10,FALSE),0),2)))</f>
        <v/>
      </c>
      <c r="Q170" s="8" t="n"/>
      <c r="R170" s="6" t="n"/>
      <c r="S170" s="13">
        <f>IF($B170="","",IF($J170=0,0,ROUND($J170-$P170-$Q170,2)))</f>
        <v/>
      </c>
      <c r="T170" s="7" t="n"/>
      <c r="U170" s="11">
        <f>IF($B170="","",IF($T170&lt;&gt;"","Repassado",IF($J170&gt;0,"Pendente","")))</f>
        <v/>
      </c>
      <c r="V170" s="6" t="n"/>
    </row>
    <row r="171">
      <c r="A171" s="12" t="n"/>
      <c r="B171" s="6" t="n"/>
      <c r="C171" s="11">
        <f>IF($B171="","",IFERROR(VLOOKUP($B171,Contratos!$A:$R,2,FALSE),""))</f>
        <v/>
      </c>
      <c r="D171" s="11">
        <f>IF($B171="","",IFERROR(VLOOKUP($B171,Contratos!$A:$R,3,FALSE),""))</f>
        <v/>
      </c>
      <c r="E171" s="7" t="n"/>
      <c r="F171" s="13">
        <f>IF($B171="","",IFERROR(VLOOKUP($B171,Contratos!$A:$R,7,FALSE),0))</f>
        <v/>
      </c>
      <c r="G171" s="8" t="n"/>
      <c r="H171" s="8" t="n"/>
      <c r="I171" s="13">
        <f>IF($B171="","",$F171+$G171+$H171)</f>
        <v/>
      </c>
      <c r="J171" s="8" t="n"/>
      <c r="K171" s="7" t="n"/>
      <c r="L171" s="6" t="n"/>
      <c r="M171" s="11">
        <f>IF($B171="","",IF(AND($J171&gt;0,$J171&gt;=$I171),"Recebido",IF($J171&gt;0,"Recebido parcial",IF(AND($E171&lt;&gt;"",TODAY()&gt;$E171),"Atrasado","Em aberto"))))</f>
        <v/>
      </c>
      <c r="N171" s="11">
        <f>IF($B171="","",IF($M171="Atrasado",TODAY()-$E171,IF(AND($K171&lt;&gt;"",$K171&gt;$E171),$K171-$E171,0)))</f>
        <v/>
      </c>
      <c r="O171" s="13">
        <f>IF($B171="","",$F171+$H171)</f>
        <v/>
      </c>
      <c r="P171" s="13">
        <f>IF($B171="","",IF($J171=0,0,ROUND($O171*IFERROR(VLOOKUP($B171,Contratos!$A:$R,10,FALSE),0),2)))</f>
        <v/>
      </c>
      <c r="Q171" s="8" t="n"/>
      <c r="R171" s="6" t="n"/>
      <c r="S171" s="13">
        <f>IF($B171="","",IF($J171=0,0,ROUND($J171-$P171-$Q171,2)))</f>
        <v/>
      </c>
      <c r="T171" s="7" t="n"/>
      <c r="U171" s="11">
        <f>IF($B171="","",IF($T171&lt;&gt;"","Repassado",IF($J171&gt;0,"Pendente","")))</f>
        <v/>
      </c>
      <c r="V171" s="6" t="n"/>
    </row>
    <row r="172">
      <c r="A172" s="12" t="n"/>
      <c r="B172" s="6" t="n"/>
      <c r="C172" s="11">
        <f>IF($B172="","",IFERROR(VLOOKUP($B172,Contratos!$A:$R,2,FALSE),""))</f>
        <v/>
      </c>
      <c r="D172" s="11">
        <f>IF($B172="","",IFERROR(VLOOKUP($B172,Contratos!$A:$R,3,FALSE),""))</f>
        <v/>
      </c>
      <c r="E172" s="7" t="n"/>
      <c r="F172" s="13">
        <f>IF($B172="","",IFERROR(VLOOKUP($B172,Contratos!$A:$R,7,FALSE),0))</f>
        <v/>
      </c>
      <c r="G172" s="8" t="n"/>
      <c r="H172" s="8" t="n"/>
      <c r="I172" s="13">
        <f>IF($B172="","",$F172+$G172+$H172)</f>
        <v/>
      </c>
      <c r="J172" s="8" t="n"/>
      <c r="K172" s="7" t="n"/>
      <c r="L172" s="6" t="n"/>
      <c r="M172" s="11">
        <f>IF($B172="","",IF(AND($J172&gt;0,$J172&gt;=$I172),"Recebido",IF($J172&gt;0,"Recebido parcial",IF(AND($E172&lt;&gt;"",TODAY()&gt;$E172),"Atrasado","Em aberto"))))</f>
        <v/>
      </c>
      <c r="N172" s="11">
        <f>IF($B172="","",IF($M172="Atrasado",TODAY()-$E172,IF(AND($K172&lt;&gt;"",$K172&gt;$E172),$K172-$E172,0)))</f>
        <v/>
      </c>
      <c r="O172" s="13">
        <f>IF($B172="","",$F172+$H172)</f>
        <v/>
      </c>
      <c r="P172" s="13">
        <f>IF($B172="","",IF($J172=0,0,ROUND($O172*IFERROR(VLOOKUP($B172,Contratos!$A:$R,10,FALSE),0),2)))</f>
        <v/>
      </c>
      <c r="Q172" s="8" t="n"/>
      <c r="R172" s="6" t="n"/>
      <c r="S172" s="13">
        <f>IF($B172="","",IF($J172=0,0,ROUND($J172-$P172-$Q172,2)))</f>
        <v/>
      </c>
      <c r="T172" s="7" t="n"/>
      <c r="U172" s="11">
        <f>IF($B172="","",IF($T172&lt;&gt;"","Repassado",IF($J172&gt;0,"Pendente","")))</f>
        <v/>
      </c>
      <c r="V172" s="6" t="n"/>
    </row>
    <row r="173">
      <c r="A173" s="12" t="n"/>
      <c r="B173" s="6" t="n"/>
      <c r="C173" s="11">
        <f>IF($B173="","",IFERROR(VLOOKUP($B173,Contratos!$A:$R,2,FALSE),""))</f>
        <v/>
      </c>
      <c r="D173" s="11">
        <f>IF($B173="","",IFERROR(VLOOKUP($B173,Contratos!$A:$R,3,FALSE),""))</f>
        <v/>
      </c>
      <c r="E173" s="7" t="n"/>
      <c r="F173" s="13">
        <f>IF($B173="","",IFERROR(VLOOKUP($B173,Contratos!$A:$R,7,FALSE),0))</f>
        <v/>
      </c>
      <c r="G173" s="8" t="n"/>
      <c r="H173" s="8" t="n"/>
      <c r="I173" s="13">
        <f>IF($B173="","",$F173+$G173+$H173)</f>
        <v/>
      </c>
      <c r="J173" s="8" t="n"/>
      <c r="K173" s="7" t="n"/>
      <c r="L173" s="6" t="n"/>
      <c r="M173" s="11">
        <f>IF($B173="","",IF(AND($J173&gt;0,$J173&gt;=$I173),"Recebido",IF($J173&gt;0,"Recebido parcial",IF(AND($E173&lt;&gt;"",TODAY()&gt;$E173),"Atrasado","Em aberto"))))</f>
        <v/>
      </c>
      <c r="N173" s="11">
        <f>IF($B173="","",IF($M173="Atrasado",TODAY()-$E173,IF(AND($K173&lt;&gt;"",$K173&gt;$E173),$K173-$E173,0)))</f>
        <v/>
      </c>
      <c r="O173" s="13">
        <f>IF($B173="","",$F173+$H173)</f>
        <v/>
      </c>
      <c r="P173" s="13">
        <f>IF($B173="","",IF($J173=0,0,ROUND($O173*IFERROR(VLOOKUP($B173,Contratos!$A:$R,10,FALSE),0),2)))</f>
        <v/>
      </c>
      <c r="Q173" s="8" t="n"/>
      <c r="R173" s="6" t="n"/>
      <c r="S173" s="13">
        <f>IF($B173="","",IF($J173=0,0,ROUND($J173-$P173-$Q173,2)))</f>
        <v/>
      </c>
      <c r="T173" s="7" t="n"/>
      <c r="U173" s="11">
        <f>IF($B173="","",IF($T173&lt;&gt;"","Repassado",IF($J173&gt;0,"Pendente","")))</f>
        <v/>
      </c>
      <c r="V173" s="6" t="n"/>
    </row>
    <row r="174">
      <c r="A174" s="12" t="n"/>
      <c r="B174" s="6" t="n"/>
      <c r="C174" s="11">
        <f>IF($B174="","",IFERROR(VLOOKUP($B174,Contratos!$A:$R,2,FALSE),""))</f>
        <v/>
      </c>
      <c r="D174" s="11">
        <f>IF($B174="","",IFERROR(VLOOKUP($B174,Contratos!$A:$R,3,FALSE),""))</f>
        <v/>
      </c>
      <c r="E174" s="7" t="n"/>
      <c r="F174" s="13">
        <f>IF($B174="","",IFERROR(VLOOKUP($B174,Contratos!$A:$R,7,FALSE),0))</f>
        <v/>
      </c>
      <c r="G174" s="8" t="n"/>
      <c r="H174" s="8" t="n"/>
      <c r="I174" s="13">
        <f>IF($B174="","",$F174+$G174+$H174)</f>
        <v/>
      </c>
      <c r="J174" s="8" t="n"/>
      <c r="K174" s="7" t="n"/>
      <c r="L174" s="6" t="n"/>
      <c r="M174" s="11">
        <f>IF($B174="","",IF(AND($J174&gt;0,$J174&gt;=$I174),"Recebido",IF($J174&gt;0,"Recebido parcial",IF(AND($E174&lt;&gt;"",TODAY()&gt;$E174),"Atrasado","Em aberto"))))</f>
        <v/>
      </c>
      <c r="N174" s="11">
        <f>IF($B174="","",IF($M174="Atrasado",TODAY()-$E174,IF(AND($K174&lt;&gt;"",$K174&gt;$E174),$K174-$E174,0)))</f>
        <v/>
      </c>
      <c r="O174" s="13">
        <f>IF($B174="","",$F174+$H174)</f>
        <v/>
      </c>
      <c r="P174" s="13">
        <f>IF($B174="","",IF($J174=0,0,ROUND($O174*IFERROR(VLOOKUP($B174,Contratos!$A:$R,10,FALSE),0),2)))</f>
        <v/>
      </c>
      <c r="Q174" s="8" t="n"/>
      <c r="R174" s="6" t="n"/>
      <c r="S174" s="13">
        <f>IF($B174="","",IF($J174=0,0,ROUND($J174-$P174-$Q174,2)))</f>
        <v/>
      </c>
      <c r="T174" s="7" t="n"/>
      <c r="U174" s="11">
        <f>IF($B174="","",IF($T174&lt;&gt;"","Repassado",IF($J174&gt;0,"Pendente","")))</f>
        <v/>
      </c>
      <c r="V174" s="6" t="n"/>
    </row>
    <row r="175">
      <c r="A175" s="12" t="n"/>
      <c r="B175" s="6" t="n"/>
      <c r="C175" s="11">
        <f>IF($B175="","",IFERROR(VLOOKUP($B175,Contratos!$A:$R,2,FALSE),""))</f>
        <v/>
      </c>
      <c r="D175" s="11">
        <f>IF($B175="","",IFERROR(VLOOKUP($B175,Contratos!$A:$R,3,FALSE),""))</f>
        <v/>
      </c>
      <c r="E175" s="7" t="n"/>
      <c r="F175" s="13">
        <f>IF($B175="","",IFERROR(VLOOKUP($B175,Contratos!$A:$R,7,FALSE),0))</f>
        <v/>
      </c>
      <c r="G175" s="8" t="n"/>
      <c r="H175" s="8" t="n"/>
      <c r="I175" s="13">
        <f>IF($B175="","",$F175+$G175+$H175)</f>
        <v/>
      </c>
      <c r="J175" s="8" t="n"/>
      <c r="K175" s="7" t="n"/>
      <c r="L175" s="6" t="n"/>
      <c r="M175" s="11">
        <f>IF($B175="","",IF(AND($J175&gt;0,$J175&gt;=$I175),"Recebido",IF($J175&gt;0,"Recebido parcial",IF(AND($E175&lt;&gt;"",TODAY()&gt;$E175),"Atrasado","Em aberto"))))</f>
        <v/>
      </c>
      <c r="N175" s="11">
        <f>IF($B175="","",IF($M175="Atrasado",TODAY()-$E175,IF(AND($K175&lt;&gt;"",$K175&gt;$E175),$K175-$E175,0)))</f>
        <v/>
      </c>
      <c r="O175" s="13">
        <f>IF($B175="","",$F175+$H175)</f>
        <v/>
      </c>
      <c r="P175" s="13">
        <f>IF($B175="","",IF($J175=0,0,ROUND($O175*IFERROR(VLOOKUP($B175,Contratos!$A:$R,10,FALSE),0),2)))</f>
        <v/>
      </c>
      <c r="Q175" s="8" t="n"/>
      <c r="R175" s="6" t="n"/>
      <c r="S175" s="13">
        <f>IF($B175="","",IF($J175=0,0,ROUND($J175-$P175-$Q175,2)))</f>
        <v/>
      </c>
      <c r="T175" s="7" t="n"/>
      <c r="U175" s="11">
        <f>IF($B175="","",IF($T175&lt;&gt;"","Repassado",IF($J175&gt;0,"Pendente","")))</f>
        <v/>
      </c>
      <c r="V175" s="6" t="n"/>
    </row>
    <row r="176">
      <c r="A176" s="12" t="n"/>
      <c r="B176" s="6" t="n"/>
      <c r="C176" s="11">
        <f>IF($B176="","",IFERROR(VLOOKUP($B176,Contratos!$A:$R,2,FALSE),""))</f>
        <v/>
      </c>
      <c r="D176" s="11">
        <f>IF($B176="","",IFERROR(VLOOKUP($B176,Contratos!$A:$R,3,FALSE),""))</f>
        <v/>
      </c>
      <c r="E176" s="7" t="n"/>
      <c r="F176" s="13">
        <f>IF($B176="","",IFERROR(VLOOKUP($B176,Contratos!$A:$R,7,FALSE),0))</f>
        <v/>
      </c>
      <c r="G176" s="8" t="n"/>
      <c r="H176" s="8" t="n"/>
      <c r="I176" s="13">
        <f>IF($B176="","",$F176+$G176+$H176)</f>
        <v/>
      </c>
      <c r="J176" s="8" t="n"/>
      <c r="K176" s="7" t="n"/>
      <c r="L176" s="6" t="n"/>
      <c r="M176" s="11">
        <f>IF($B176="","",IF(AND($J176&gt;0,$J176&gt;=$I176),"Recebido",IF($J176&gt;0,"Recebido parcial",IF(AND($E176&lt;&gt;"",TODAY()&gt;$E176),"Atrasado","Em aberto"))))</f>
        <v/>
      </c>
      <c r="N176" s="11">
        <f>IF($B176="","",IF($M176="Atrasado",TODAY()-$E176,IF(AND($K176&lt;&gt;"",$K176&gt;$E176),$K176-$E176,0)))</f>
        <v/>
      </c>
      <c r="O176" s="13">
        <f>IF($B176="","",$F176+$H176)</f>
        <v/>
      </c>
      <c r="P176" s="13">
        <f>IF($B176="","",IF($J176=0,0,ROUND($O176*IFERROR(VLOOKUP($B176,Contratos!$A:$R,10,FALSE),0),2)))</f>
        <v/>
      </c>
      <c r="Q176" s="8" t="n"/>
      <c r="R176" s="6" t="n"/>
      <c r="S176" s="13">
        <f>IF($B176="","",IF($J176=0,0,ROUND($J176-$P176-$Q176,2)))</f>
        <v/>
      </c>
      <c r="T176" s="7" t="n"/>
      <c r="U176" s="11">
        <f>IF($B176="","",IF($T176&lt;&gt;"","Repassado",IF($J176&gt;0,"Pendente","")))</f>
        <v/>
      </c>
      <c r="V176" s="6" t="n"/>
    </row>
    <row r="177">
      <c r="A177" s="12" t="n"/>
      <c r="B177" s="6" t="n"/>
      <c r="C177" s="11">
        <f>IF($B177="","",IFERROR(VLOOKUP($B177,Contratos!$A:$R,2,FALSE),""))</f>
        <v/>
      </c>
      <c r="D177" s="11">
        <f>IF($B177="","",IFERROR(VLOOKUP($B177,Contratos!$A:$R,3,FALSE),""))</f>
        <v/>
      </c>
      <c r="E177" s="7" t="n"/>
      <c r="F177" s="13">
        <f>IF($B177="","",IFERROR(VLOOKUP($B177,Contratos!$A:$R,7,FALSE),0))</f>
        <v/>
      </c>
      <c r="G177" s="8" t="n"/>
      <c r="H177" s="8" t="n"/>
      <c r="I177" s="13">
        <f>IF($B177="","",$F177+$G177+$H177)</f>
        <v/>
      </c>
      <c r="J177" s="8" t="n"/>
      <c r="K177" s="7" t="n"/>
      <c r="L177" s="6" t="n"/>
      <c r="M177" s="11">
        <f>IF($B177="","",IF(AND($J177&gt;0,$J177&gt;=$I177),"Recebido",IF($J177&gt;0,"Recebido parcial",IF(AND($E177&lt;&gt;"",TODAY()&gt;$E177),"Atrasado","Em aberto"))))</f>
        <v/>
      </c>
      <c r="N177" s="11">
        <f>IF($B177="","",IF($M177="Atrasado",TODAY()-$E177,IF(AND($K177&lt;&gt;"",$K177&gt;$E177),$K177-$E177,0)))</f>
        <v/>
      </c>
      <c r="O177" s="13">
        <f>IF($B177="","",$F177+$H177)</f>
        <v/>
      </c>
      <c r="P177" s="13">
        <f>IF($B177="","",IF($J177=0,0,ROUND($O177*IFERROR(VLOOKUP($B177,Contratos!$A:$R,10,FALSE),0),2)))</f>
        <v/>
      </c>
      <c r="Q177" s="8" t="n"/>
      <c r="R177" s="6" t="n"/>
      <c r="S177" s="13">
        <f>IF($B177="","",IF($J177=0,0,ROUND($J177-$P177-$Q177,2)))</f>
        <v/>
      </c>
      <c r="T177" s="7" t="n"/>
      <c r="U177" s="11">
        <f>IF($B177="","",IF($T177&lt;&gt;"","Repassado",IF($J177&gt;0,"Pendente","")))</f>
        <v/>
      </c>
      <c r="V177" s="6" t="n"/>
    </row>
    <row r="178">
      <c r="A178" s="12" t="n"/>
      <c r="B178" s="6" t="n"/>
      <c r="C178" s="11">
        <f>IF($B178="","",IFERROR(VLOOKUP($B178,Contratos!$A:$R,2,FALSE),""))</f>
        <v/>
      </c>
      <c r="D178" s="11">
        <f>IF($B178="","",IFERROR(VLOOKUP($B178,Contratos!$A:$R,3,FALSE),""))</f>
        <v/>
      </c>
      <c r="E178" s="7" t="n"/>
      <c r="F178" s="13">
        <f>IF($B178="","",IFERROR(VLOOKUP($B178,Contratos!$A:$R,7,FALSE),0))</f>
        <v/>
      </c>
      <c r="G178" s="8" t="n"/>
      <c r="H178" s="8" t="n"/>
      <c r="I178" s="13">
        <f>IF($B178="","",$F178+$G178+$H178)</f>
        <v/>
      </c>
      <c r="J178" s="8" t="n"/>
      <c r="K178" s="7" t="n"/>
      <c r="L178" s="6" t="n"/>
      <c r="M178" s="11">
        <f>IF($B178="","",IF(AND($J178&gt;0,$J178&gt;=$I178),"Recebido",IF($J178&gt;0,"Recebido parcial",IF(AND($E178&lt;&gt;"",TODAY()&gt;$E178),"Atrasado","Em aberto"))))</f>
        <v/>
      </c>
      <c r="N178" s="11">
        <f>IF($B178="","",IF($M178="Atrasado",TODAY()-$E178,IF(AND($K178&lt;&gt;"",$K178&gt;$E178),$K178-$E178,0)))</f>
        <v/>
      </c>
      <c r="O178" s="13">
        <f>IF($B178="","",$F178+$H178)</f>
        <v/>
      </c>
      <c r="P178" s="13">
        <f>IF($B178="","",IF($J178=0,0,ROUND($O178*IFERROR(VLOOKUP($B178,Contratos!$A:$R,10,FALSE),0),2)))</f>
        <v/>
      </c>
      <c r="Q178" s="8" t="n"/>
      <c r="R178" s="6" t="n"/>
      <c r="S178" s="13">
        <f>IF($B178="","",IF($J178=0,0,ROUND($J178-$P178-$Q178,2)))</f>
        <v/>
      </c>
      <c r="T178" s="7" t="n"/>
      <c r="U178" s="11">
        <f>IF($B178="","",IF($T178&lt;&gt;"","Repassado",IF($J178&gt;0,"Pendente","")))</f>
        <v/>
      </c>
      <c r="V178" s="6" t="n"/>
    </row>
    <row r="179">
      <c r="A179" s="12" t="n"/>
      <c r="B179" s="6" t="n"/>
      <c r="C179" s="11">
        <f>IF($B179="","",IFERROR(VLOOKUP($B179,Contratos!$A:$R,2,FALSE),""))</f>
        <v/>
      </c>
      <c r="D179" s="11">
        <f>IF($B179="","",IFERROR(VLOOKUP($B179,Contratos!$A:$R,3,FALSE),""))</f>
        <v/>
      </c>
      <c r="E179" s="7" t="n"/>
      <c r="F179" s="13">
        <f>IF($B179="","",IFERROR(VLOOKUP($B179,Contratos!$A:$R,7,FALSE),0))</f>
        <v/>
      </c>
      <c r="G179" s="8" t="n"/>
      <c r="H179" s="8" t="n"/>
      <c r="I179" s="13">
        <f>IF($B179="","",$F179+$G179+$H179)</f>
        <v/>
      </c>
      <c r="J179" s="8" t="n"/>
      <c r="K179" s="7" t="n"/>
      <c r="L179" s="6" t="n"/>
      <c r="M179" s="11">
        <f>IF($B179="","",IF(AND($J179&gt;0,$J179&gt;=$I179),"Recebido",IF($J179&gt;0,"Recebido parcial",IF(AND($E179&lt;&gt;"",TODAY()&gt;$E179),"Atrasado","Em aberto"))))</f>
        <v/>
      </c>
      <c r="N179" s="11">
        <f>IF($B179="","",IF($M179="Atrasado",TODAY()-$E179,IF(AND($K179&lt;&gt;"",$K179&gt;$E179),$K179-$E179,0)))</f>
        <v/>
      </c>
      <c r="O179" s="13">
        <f>IF($B179="","",$F179+$H179)</f>
        <v/>
      </c>
      <c r="P179" s="13">
        <f>IF($B179="","",IF($J179=0,0,ROUND($O179*IFERROR(VLOOKUP($B179,Contratos!$A:$R,10,FALSE),0),2)))</f>
        <v/>
      </c>
      <c r="Q179" s="8" t="n"/>
      <c r="R179" s="6" t="n"/>
      <c r="S179" s="13">
        <f>IF($B179="","",IF($J179=0,0,ROUND($J179-$P179-$Q179,2)))</f>
        <v/>
      </c>
      <c r="T179" s="7" t="n"/>
      <c r="U179" s="11">
        <f>IF($B179="","",IF($T179&lt;&gt;"","Repassado",IF($J179&gt;0,"Pendente","")))</f>
        <v/>
      </c>
      <c r="V179" s="6" t="n"/>
    </row>
    <row r="180">
      <c r="A180" s="12" t="n"/>
      <c r="B180" s="6" t="n"/>
      <c r="C180" s="11">
        <f>IF($B180="","",IFERROR(VLOOKUP($B180,Contratos!$A:$R,2,FALSE),""))</f>
        <v/>
      </c>
      <c r="D180" s="11">
        <f>IF($B180="","",IFERROR(VLOOKUP($B180,Contratos!$A:$R,3,FALSE),""))</f>
        <v/>
      </c>
      <c r="E180" s="7" t="n"/>
      <c r="F180" s="13">
        <f>IF($B180="","",IFERROR(VLOOKUP($B180,Contratos!$A:$R,7,FALSE),0))</f>
        <v/>
      </c>
      <c r="G180" s="8" t="n"/>
      <c r="H180" s="8" t="n"/>
      <c r="I180" s="13">
        <f>IF($B180="","",$F180+$G180+$H180)</f>
        <v/>
      </c>
      <c r="J180" s="8" t="n"/>
      <c r="K180" s="7" t="n"/>
      <c r="L180" s="6" t="n"/>
      <c r="M180" s="11">
        <f>IF($B180="","",IF(AND($J180&gt;0,$J180&gt;=$I180),"Recebido",IF($J180&gt;0,"Recebido parcial",IF(AND($E180&lt;&gt;"",TODAY()&gt;$E180),"Atrasado","Em aberto"))))</f>
        <v/>
      </c>
      <c r="N180" s="11">
        <f>IF($B180="","",IF($M180="Atrasado",TODAY()-$E180,IF(AND($K180&lt;&gt;"",$K180&gt;$E180),$K180-$E180,0)))</f>
        <v/>
      </c>
      <c r="O180" s="13">
        <f>IF($B180="","",$F180+$H180)</f>
        <v/>
      </c>
      <c r="P180" s="13">
        <f>IF($B180="","",IF($J180=0,0,ROUND($O180*IFERROR(VLOOKUP($B180,Contratos!$A:$R,10,FALSE),0),2)))</f>
        <v/>
      </c>
      <c r="Q180" s="8" t="n"/>
      <c r="R180" s="6" t="n"/>
      <c r="S180" s="13">
        <f>IF($B180="","",IF($J180=0,0,ROUND($J180-$P180-$Q180,2)))</f>
        <v/>
      </c>
      <c r="T180" s="7" t="n"/>
      <c r="U180" s="11">
        <f>IF($B180="","",IF($T180&lt;&gt;"","Repassado",IF($J180&gt;0,"Pendente","")))</f>
        <v/>
      </c>
      <c r="V180" s="6" t="n"/>
    </row>
    <row r="181">
      <c r="A181" s="12" t="n"/>
      <c r="B181" s="6" t="n"/>
      <c r="C181" s="11">
        <f>IF($B181="","",IFERROR(VLOOKUP($B181,Contratos!$A:$R,2,FALSE),""))</f>
        <v/>
      </c>
      <c r="D181" s="11">
        <f>IF($B181="","",IFERROR(VLOOKUP($B181,Contratos!$A:$R,3,FALSE),""))</f>
        <v/>
      </c>
      <c r="E181" s="7" t="n"/>
      <c r="F181" s="13">
        <f>IF($B181="","",IFERROR(VLOOKUP($B181,Contratos!$A:$R,7,FALSE),0))</f>
        <v/>
      </c>
      <c r="G181" s="8" t="n"/>
      <c r="H181" s="8" t="n"/>
      <c r="I181" s="13">
        <f>IF($B181="","",$F181+$G181+$H181)</f>
        <v/>
      </c>
      <c r="J181" s="8" t="n"/>
      <c r="K181" s="7" t="n"/>
      <c r="L181" s="6" t="n"/>
      <c r="M181" s="11">
        <f>IF($B181="","",IF(AND($J181&gt;0,$J181&gt;=$I181),"Recebido",IF($J181&gt;0,"Recebido parcial",IF(AND($E181&lt;&gt;"",TODAY()&gt;$E181),"Atrasado","Em aberto"))))</f>
        <v/>
      </c>
      <c r="N181" s="11">
        <f>IF($B181="","",IF($M181="Atrasado",TODAY()-$E181,IF(AND($K181&lt;&gt;"",$K181&gt;$E181),$K181-$E181,0)))</f>
        <v/>
      </c>
      <c r="O181" s="13">
        <f>IF($B181="","",$F181+$H181)</f>
        <v/>
      </c>
      <c r="P181" s="13">
        <f>IF($B181="","",IF($J181=0,0,ROUND($O181*IFERROR(VLOOKUP($B181,Contratos!$A:$R,10,FALSE),0),2)))</f>
        <v/>
      </c>
      <c r="Q181" s="8" t="n"/>
      <c r="R181" s="6" t="n"/>
      <c r="S181" s="13">
        <f>IF($B181="","",IF($J181=0,0,ROUND($J181-$P181-$Q181,2)))</f>
        <v/>
      </c>
      <c r="T181" s="7" t="n"/>
      <c r="U181" s="11">
        <f>IF($B181="","",IF($T181&lt;&gt;"","Repassado",IF($J181&gt;0,"Pendente","")))</f>
        <v/>
      </c>
      <c r="V181" s="6" t="n"/>
    </row>
    <row r="182">
      <c r="A182" s="12" t="n"/>
      <c r="B182" s="6" t="n"/>
      <c r="C182" s="11">
        <f>IF($B182="","",IFERROR(VLOOKUP($B182,Contratos!$A:$R,2,FALSE),""))</f>
        <v/>
      </c>
      <c r="D182" s="11">
        <f>IF($B182="","",IFERROR(VLOOKUP($B182,Contratos!$A:$R,3,FALSE),""))</f>
        <v/>
      </c>
      <c r="E182" s="7" t="n"/>
      <c r="F182" s="13">
        <f>IF($B182="","",IFERROR(VLOOKUP($B182,Contratos!$A:$R,7,FALSE),0))</f>
        <v/>
      </c>
      <c r="G182" s="8" t="n"/>
      <c r="H182" s="8" t="n"/>
      <c r="I182" s="13">
        <f>IF($B182="","",$F182+$G182+$H182)</f>
        <v/>
      </c>
      <c r="J182" s="8" t="n"/>
      <c r="K182" s="7" t="n"/>
      <c r="L182" s="6" t="n"/>
      <c r="M182" s="11">
        <f>IF($B182="","",IF(AND($J182&gt;0,$J182&gt;=$I182),"Recebido",IF($J182&gt;0,"Recebido parcial",IF(AND($E182&lt;&gt;"",TODAY()&gt;$E182),"Atrasado","Em aberto"))))</f>
        <v/>
      </c>
      <c r="N182" s="11">
        <f>IF($B182="","",IF($M182="Atrasado",TODAY()-$E182,IF(AND($K182&lt;&gt;"",$K182&gt;$E182),$K182-$E182,0)))</f>
        <v/>
      </c>
      <c r="O182" s="13">
        <f>IF($B182="","",$F182+$H182)</f>
        <v/>
      </c>
      <c r="P182" s="13">
        <f>IF($B182="","",IF($J182=0,0,ROUND($O182*IFERROR(VLOOKUP($B182,Contratos!$A:$R,10,FALSE),0),2)))</f>
        <v/>
      </c>
      <c r="Q182" s="8" t="n"/>
      <c r="R182" s="6" t="n"/>
      <c r="S182" s="13">
        <f>IF($B182="","",IF($J182=0,0,ROUND($J182-$P182-$Q182,2)))</f>
        <v/>
      </c>
      <c r="T182" s="7" t="n"/>
      <c r="U182" s="11">
        <f>IF($B182="","",IF($T182&lt;&gt;"","Repassado",IF($J182&gt;0,"Pendente","")))</f>
        <v/>
      </c>
      <c r="V182" s="6" t="n"/>
    </row>
    <row r="183">
      <c r="A183" s="12" t="n"/>
      <c r="B183" s="6" t="n"/>
      <c r="C183" s="11">
        <f>IF($B183="","",IFERROR(VLOOKUP($B183,Contratos!$A:$R,2,FALSE),""))</f>
        <v/>
      </c>
      <c r="D183" s="11">
        <f>IF($B183="","",IFERROR(VLOOKUP($B183,Contratos!$A:$R,3,FALSE),""))</f>
        <v/>
      </c>
      <c r="E183" s="7" t="n"/>
      <c r="F183" s="13">
        <f>IF($B183="","",IFERROR(VLOOKUP($B183,Contratos!$A:$R,7,FALSE),0))</f>
        <v/>
      </c>
      <c r="G183" s="8" t="n"/>
      <c r="H183" s="8" t="n"/>
      <c r="I183" s="13">
        <f>IF($B183="","",$F183+$G183+$H183)</f>
        <v/>
      </c>
      <c r="J183" s="8" t="n"/>
      <c r="K183" s="7" t="n"/>
      <c r="L183" s="6" t="n"/>
      <c r="M183" s="11">
        <f>IF($B183="","",IF(AND($J183&gt;0,$J183&gt;=$I183),"Recebido",IF($J183&gt;0,"Recebido parcial",IF(AND($E183&lt;&gt;"",TODAY()&gt;$E183),"Atrasado","Em aberto"))))</f>
        <v/>
      </c>
      <c r="N183" s="11">
        <f>IF($B183="","",IF($M183="Atrasado",TODAY()-$E183,IF(AND($K183&lt;&gt;"",$K183&gt;$E183),$K183-$E183,0)))</f>
        <v/>
      </c>
      <c r="O183" s="13">
        <f>IF($B183="","",$F183+$H183)</f>
        <v/>
      </c>
      <c r="P183" s="13">
        <f>IF($B183="","",IF($J183=0,0,ROUND($O183*IFERROR(VLOOKUP($B183,Contratos!$A:$R,10,FALSE),0),2)))</f>
        <v/>
      </c>
      <c r="Q183" s="8" t="n"/>
      <c r="R183" s="6" t="n"/>
      <c r="S183" s="13">
        <f>IF($B183="","",IF($J183=0,0,ROUND($J183-$P183-$Q183,2)))</f>
        <v/>
      </c>
      <c r="T183" s="7" t="n"/>
      <c r="U183" s="11">
        <f>IF($B183="","",IF($T183&lt;&gt;"","Repassado",IF($J183&gt;0,"Pendente","")))</f>
        <v/>
      </c>
      <c r="V183" s="6" t="n"/>
    </row>
    <row r="184">
      <c r="A184" s="12" t="n"/>
      <c r="B184" s="6" t="n"/>
      <c r="C184" s="11">
        <f>IF($B184="","",IFERROR(VLOOKUP($B184,Contratos!$A:$R,2,FALSE),""))</f>
        <v/>
      </c>
      <c r="D184" s="11">
        <f>IF($B184="","",IFERROR(VLOOKUP($B184,Contratos!$A:$R,3,FALSE),""))</f>
        <v/>
      </c>
      <c r="E184" s="7" t="n"/>
      <c r="F184" s="13">
        <f>IF($B184="","",IFERROR(VLOOKUP($B184,Contratos!$A:$R,7,FALSE),0))</f>
        <v/>
      </c>
      <c r="G184" s="8" t="n"/>
      <c r="H184" s="8" t="n"/>
      <c r="I184" s="13">
        <f>IF($B184="","",$F184+$G184+$H184)</f>
        <v/>
      </c>
      <c r="J184" s="8" t="n"/>
      <c r="K184" s="7" t="n"/>
      <c r="L184" s="6" t="n"/>
      <c r="M184" s="11">
        <f>IF($B184="","",IF(AND($J184&gt;0,$J184&gt;=$I184),"Recebido",IF($J184&gt;0,"Recebido parcial",IF(AND($E184&lt;&gt;"",TODAY()&gt;$E184),"Atrasado","Em aberto"))))</f>
        <v/>
      </c>
      <c r="N184" s="11">
        <f>IF($B184="","",IF($M184="Atrasado",TODAY()-$E184,IF(AND($K184&lt;&gt;"",$K184&gt;$E184),$K184-$E184,0)))</f>
        <v/>
      </c>
      <c r="O184" s="13">
        <f>IF($B184="","",$F184+$H184)</f>
        <v/>
      </c>
      <c r="P184" s="13">
        <f>IF($B184="","",IF($J184=0,0,ROUND($O184*IFERROR(VLOOKUP($B184,Contratos!$A:$R,10,FALSE),0),2)))</f>
        <v/>
      </c>
      <c r="Q184" s="8" t="n"/>
      <c r="R184" s="6" t="n"/>
      <c r="S184" s="13">
        <f>IF($B184="","",IF($J184=0,0,ROUND($J184-$P184-$Q184,2)))</f>
        <v/>
      </c>
      <c r="T184" s="7" t="n"/>
      <c r="U184" s="11">
        <f>IF($B184="","",IF($T184&lt;&gt;"","Repassado",IF($J184&gt;0,"Pendente","")))</f>
        <v/>
      </c>
      <c r="V184" s="6" t="n"/>
    </row>
    <row r="185">
      <c r="A185" s="12" t="n"/>
      <c r="B185" s="6" t="n"/>
      <c r="C185" s="11">
        <f>IF($B185="","",IFERROR(VLOOKUP($B185,Contratos!$A:$R,2,FALSE),""))</f>
        <v/>
      </c>
      <c r="D185" s="11">
        <f>IF($B185="","",IFERROR(VLOOKUP($B185,Contratos!$A:$R,3,FALSE),""))</f>
        <v/>
      </c>
      <c r="E185" s="7" t="n"/>
      <c r="F185" s="13">
        <f>IF($B185="","",IFERROR(VLOOKUP($B185,Contratos!$A:$R,7,FALSE),0))</f>
        <v/>
      </c>
      <c r="G185" s="8" t="n"/>
      <c r="H185" s="8" t="n"/>
      <c r="I185" s="13">
        <f>IF($B185="","",$F185+$G185+$H185)</f>
        <v/>
      </c>
      <c r="J185" s="8" t="n"/>
      <c r="K185" s="7" t="n"/>
      <c r="L185" s="6" t="n"/>
      <c r="M185" s="11">
        <f>IF($B185="","",IF(AND($J185&gt;0,$J185&gt;=$I185),"Recebido",IF($J185&gt;0,"Recebido parcial",IF(AND($E185&lt;&gt;"",TODAY()&gt;$E185),"Atrasado","Em aberto"))))</f>
        <v/>
      </c>
      <c r="N185" s="11">
        <f>IF($B185="","",IF($M185="Atrasado",TODAY()-$E185,IF(AND($K185&lt;&gt;"",$K185&gt;$E185),$K185-$E185,0)))</f>
        <v/>
      </c>
      <c r="O185" s="13">
        <f>IF($B185="","",$F185+$H185)</f>
        <v/>
      </c>
      <c r="P185" s="13">
        <f>IF($B185="","",IF($J185=0,0,ROUND($O185*IFERROR(VLOOKUP($B185,Contratos!$A:$R,10,FALSE),0),2)))</f>
        <v/>
      </c>
      <c r="Q185" s="8" t="n"/>
      <c r="R185" s="6" t="n"/>
      <c r="S185" s="13">
        <f>IF($B185="","",IF($J185=0,0,ROUND($J185-$P185-$Q185,2)))</f>
        <v/>
      </c>
      <c r="T185" s="7" t="n"/>
      <c r="U185" s="11">
        <f>IF($B185="","",IF($T185&lt;&gt;"","Repassado",IF($J185&gt;0,"Pendente","")))</f>
        <v/>
      </c>
      <c r="V185" s="6" t="n"/>
    </row>
    <row r="186">
      <c r="A186" s="12" t="n"/>
      <c r="B186" s="6" t="n"/>
      <c r="C186" s="11">
        <f>IF($B186="","",IFERROR(VLOOKUP($B186,Contratos!$A:$R,2,FALSE),""))</f>
        <v/>
      </c>
      <c r="D186" s="11">
        <f>IF($B186="","",IFERROR(VLOOKUP($B186,Contratos!$A:$R,3,FALSE),""))</f>
        <v/>
      </c>
      <c r="E186" s="7" t="n"/>
      <c r="F186" s="13">
        <f>IF($B186="","",IFERROR(VLOOKUP($B186,Contratos!$A:$R,7,FALSE),0))</f>
        <v/>
      </c>
      <c r="G186" s="8" t="n"/>
      <c r="H186" s="8" t="n"/>
      <c r="I186" s="13">
        <f>IF($B186="","",$F186+$G186+$H186)</f>
        <v/>
      </c>
      <c r="J186" s="8" t="n"/>
      <c r="K186" s="7" t="n"/>
      <c r="L186" s="6" t="n"/>
      <c r="M186" s="11">
        <f>IF($B186="","",IF(AND($J186&gt;0,$J186&gt;=$I186),"Recebido",IF($J186&gt;0,"Recebido parcial",IF(AND($E186&lt;&gt;"",TODAY()&gt;$E186),"Atrasado","Em aberto"))))</f>
        <v/>
      </c>
      <c r="N186" s="11">
        <f>IF($B186="","",IF($M186="Atrasado",TODAY()-$E186,IF(AND($K186&lt;&gt;"",$K186&gt;$E186),$K186-$E186,0)))</f>
        <v/>
      </c>
      <c r="O186" s="13">
        <f>IF($B186="","",$F186+$H186)</f>
        <v/>
      </c>
      <c r="P186" s="13">
        <f>IF($B186="","",IF($J186=0,0,ROUND($O186*IFERROR(VLOOKUP($B186,Contratos!$A:$R,10,FALSE),0),2)))</f>
        <v/>
      </c>
      <c r="Q186" s="8" t="n"/>
      <c r="R186" s="6" t="n"/>
      <c r="S186" s="13">
        <f>IF($B186="","",IF($J186=0,0,ROUND($J186-$P186-$Q186,2)))</f>
        <v/>
      </c>
      <c r="T186" s="7" t="n"/>
      <c r="U186" s="11">
        <f>IF($B186="","",IF($T186&lt;&gt;"","Repassado",IF($J186&gt;0,"Pendente","")))</f>
        <v/>
      </c>
      <c r="V186" s="6" t="n"/>
    </row>
    <row r="187">
      <c r="A187" s="12" t="n"/>
      <c r="B187" s="6" t="n"/>
      <c r="C187" s="11">
        <f>IF($B187="","",IFERROR(VLOOKUP($B187,Contratos!$A:$R,2,FALSE),""))</f>
        <v/>
      </c>
      <c r="D187" s="11">
        <f>IF($B187="","",IFERROR(VLOOKUP($B187,Contratos!$A:$R,3,FALSE),""))</f>
        <v/>
      </c>
      <c r="E187" s="7" t="n"/>
      <c r="F187" s="13">
        <f>IF($B187="","",IFERROR(VLOOKUP($B187,Contratos!$A:$R,7,FALSE),0))</f>
        <v/>
      </c>
      <c r="G187" s="8" t="n"/>
      <c r="H187" s="8" t="n"/>
      <c r="I187" s="13">
        <f>IF($B187="","",$F187+$G187+$H187)</f>
        <v/>
      </c>
      <c r="J187" s="8" t="n"/>
      <c r="K187" s="7" t="n"/>
      <c r="L187" s="6" t="n"/>
      <c r="M187" s="11">
        <f>IF($B187="","",IF(AND($J187&gt;0,$J187&gt;=$I187),"Recebido",IF($J187&gt;0,"Recebido parcial",IF(AND($E187&lt;&gt;"",TODAY()&gt;$E187),"Atrasado","Em aberto"))))</f>
        <v/>
      </c>
      <c r="N187" s="11">
        <f>IF($B187="","",IF($M187="Atrasado",TODAY()-$E187,IF(AND($K187&lt;&gt;"",$K187&gt;$E187),$K187-$E187,0)))</f>
        <v/>
      </c>
      <c r="O187" s="13">
        <f>IF($B187="","",$F187+$H187)</f>
        <v/>
      </c>
      <c r="P187" s="13">
        <f>IF($B187="","",IF($J187=0,0,ROUND($O187*IFERROR(VLOOKUP($B187,Contratos!$A:$R,10,FALSE),0),2)))</f>
        <v/>
      </c>
      <c r="Q187" s="8" t="n"/>
      <c r="R187" s="6" t="n"/>
      <c r="S187" s="13">
        <f>IF($B187="","",IF($J187=0,0,ROUND($J187-$P187-$Q187,2)))</f>
        <v/>
      </c>
      <c r="T187" s="7" t="n"/>
      <c r="U187" s="11">
        <f>IF($B187="","",IF($T187&lt;&gt;"","Repassado",IF($J187&gt;0,"Pendente","")))</f>
        <v/>
      </c>
      <c r="V187" s="6" t="n"/>
    </row>
    <row r="188">
      <c r="A188" s="12" t="n"/>
      <c r="B188" s="6" t="n"/>
      <c r="C188" s="11">
        <f>IF($B188="","",IFERROR(VLOOKUP($B188,Contratos!$A:$R,2,FALSE),""))</f>
        <v/>
      </c>
      <c r="D188" s="11">
        <f>IF($B188="","",IFERROR(VLOOKUP($B188,Contratos!$A:$R,3,FALSE),""))</f>
        <v/>
      </c>
      <c r="E188" s="7" t="n"/>
      <c r="F188" s="13">
        <f>IF($B188="","",IFERROR(VLOOKUP($B188,Contratos!$A:$R,7,FALSE),0))</f>
        <v/>
      </c>
      <c r="G188" s="8" t="n"/>
      <c r="H188" s="8" t="n"/>
      <c r="I188" s="13">
        <f>IF($B188="","",$F188+$G188+$H188)</f>
        <v/>
      </c>
      <c r="J188" s="8" t="n"/>
      <c r="K188" s="7" t="n"/>
      <c r="L188" s="6" t="n"/>
      <c r="M188" s="11">
        <f>IF($B188="","",IF(AND($J188&gt;0,$J188&gt;=$I188),"Recebido",IF($J188&gt;0,"Recebido parcial",IF(AND($E188&lt;&gt;"",TODAY()&gt;$E188),"Atrasado","Em aberto"))))</f>
        <v/>
      </c>
      <c r="N188" s="11">
        <f>IF($B188="","",IF($M188="Atrasado",TODAY()-$E188,IF(AND($K188&lt;&gt;"",$K188&gt;$E188),$K188-$E188,0)))</f>
        <v/>
      </c>
      <c r="O188" s="13">
        <f>IF($B188="","",$F188+$H188)</f>
        <v/>
      </c>
      <c r="P188" s="13">
        <f>IF($B188="","",IF($J188=0,0,ROUND($O188*IFERROR(VLOOKUP($B188,Contratos!$A:$R,10,FALSE),0),2)))</f>
        <v/>
      </c>
      <c r="Q188" s="8" t="n"/>
      <c r="R188" s="6" t="n"/>
      <c r="S188" s="13">
        <f>IF($B188="","",IF($J188=0,0,ROUND($J188-$P188-$Q188,2)))</f>
        <v/>
      </c>
      <c r="T188" s="7" t="n"/>
      <c r="U188" s="11">
        <f>IF($B188="","",IF($T188&lt;&gt;"","Repassado",IF($J188&gt;0,"Pendente","")))</f>
        <v/>
      </c>
      <c r="V188" s="6" t="n"/>
    </row>
    <row r="189">
      <c r="A189" s="12" t="n"/>
      <c r="B189" s="6" t="n"/>
      <c r="C189" s="11">
        <f>IF($B189="","",IFERROR(VLOOKUP($B189,Contratos!$A:$R,2,FALSE),""))</f>
        <v/>
      </c>
      <c r="D189" s="11">
        <f>IF($B189="","",IFERROR(VLOOKUP($B189,Contratos!$A:$R,3,FALSE),""))</f>
        <v/>
      </c>
      <c r="E189" s="7" t="n"/>
      <c r="F189" s="13">
        <f>IF($B189="","",IFERROR(VLOOKUP($B189,Contratos!$A:$R,7,FALSE),0))</f>
        <v/>
      </c>
      <c r="G189" s="8" t="n"/>
      <c r="H189" s="8" t="n"/>
      <c r="I189" s="13">
        <f>IF($B189="","",$F189+$G189+$H189)</f>
        <v/>
      </c>
      <c r="J189" s="8" t="n"/>
      <c r="K189" s="7" t="n"/>
      <c r="L189" s="6" t="n"/>
      <c r="M189" s="11">
        <f>IF($B189="","",IF(AND($J189&gt;0,$J189&gt;=$I189),"Recebido",IF($J189&gt;0,"Recebido parcial",IF(AND($E189&lt;&gt;"",TODAY()&gt;$E189),"Atrasado","Em aberto"))))</f>
        <v/>
      </c>
      <c r="N189" s="11">
        <f>IF($B189="","",IF($M189="Atrasado",TODAY()-$E189,IF(AND($K189&lt;&gt;"",$K189&gt;$E189),$K189-$E189,0)))</f>
        <v/>
      </c>
      <c r="O189" s="13">
        <f>IF($B189="","",$F189+$H189)</f>
        <v/>
      </c>
      <c r="P189" s="13">
        <f>IF($B189="","",IF($J189=0,0,ROUND($O189*IFERROR(VLOOKUP($B189,Contratos!$A:$R,10,FALSE),0),2)))</f>
        <v/>
      </c>
      <c r="Q189" s="8" t="n"/>
      <c r="R189" s="6" t="n"/>
      <c r="S189" s="13">
        <f>IF($B189="","",IF($J189=0,0,ROUND($J189-$P189-$Q189,2)))</f>
        <v/>
      </c>
      <c r="T189" s="7" t="n"/>
      <c r="U189" s="11">
        <f>IF($B189="","",IF($T189&lt;&gt;"","Repassado",IF($J189&gt;0,"Pendente","")))</f>
        <v/>
      </c>
      <c r="V189" s="6" t="n"/>
    </row>
    <row r="190">
      <c r="A190" s="12" t="n"/>
      <c r="B190" s="6" t="n"/>
      <c r="C190" s="11">
        <f>IF($B190="","",IFERROR(VLOOKUP($B190,Contratos!$A:$R,2,FALSE),""))</f>
        <v/>
      </c>
      <c r="D190" s="11">
        <f>IF($B190="","",IFERROR(VLOOKUP($B190,Contratos!$A:$R,3,FALSE),""))</f>
        <v/>
      </c>
      <c r="E190" s="7" t="n"/>
      <c r="F190" s="13">
        <f>IF($B190="","",IFERROR(VLOOKUP($B190,Contratos!$A:$R,7,FALSE),0))</f>
        <v/>
      </c>
      <c r="G190" s="8" t="n"/>
      <c r="H190" s="8" t="n"/>
      <c r="I190" s="13">
        <f>IF($B190="","",$F190+$G190+$H190)</f>
        <v/>
      </c>
      <c r="J190" s="8" t="n"/>
      <c r="K190" s="7" t="n"/>
      <c r="L190" s="6" t="n"/>
      <c r="M190" s="11">
        <f>IF($B190="","",IF(AND($J190&gt;0,$J190&gt;=$I190),"Recebido",IF($J190&gt;0,"Recebido parcial",IF(AND($E190&lt;&gt;"",TODAY()&gt;$E190),"Atrasado","Em aberto"))))</f>
        <v/>
      </c>
      <c r="N190" s="11">
        <f>IF($B190="","",IF($M190="Atrasado",TODAY()-$E190,IF(AND($K190&lt;&gt;"",$K190&gt;$E190),$K190-$E190,0)))</f>
        <v/>
      </c>
      <c r="O190" s="13">
        <f>IF($B190="","",$F190+$H190)</f>
        <v/>
      </c>
      <c r="P190" s="13">
        <f>IF($B190="","",IF($J190=0,0,ROUND($O190*IFERROR(VLOOKUP($B190,Contratos!$A:$R,10,FALSE),0),2)))</f>
        <v/>
      </c>
      <c r="Q190" s="8" t="n"/>
      <c r="R190" s="6" t="n"/>
      <c r="S190" s="13">
        <f>IF($B190="","",IF($J190=0,0,ROUND($J190-$P190-$Q190,2)))</f>
        <v/>
      </c>
      <c r="T190" s="7" t="n"/>
      <c r="U190" s="11">
        <f>IF($B190="","",IF($T190&lt;&gt;"","Repassado",IF($J190&gt;0,"Pendente","")))</f>
        <v/>
      </c>
      <c r="V190" s="6" t="n"/>
    </row>
    <row r="191">
      <c r="A191" s="12" t="n"/>
      <c r="B191" s="6" t="n"/>
      <c r="C191" s="11">
        <f>IF($B191="","",IFERROR(VLOOKUP($B191,Contratos!$A:$R,2,FALSE),""))</f>
        <v/>
      </c>
      <c r="D191" s="11">
        <f>IF($B191="","",IFERROR(VLOOKUP($B191,Contratos!$A:$R,3,FALSE),""))</f>
        <v/>
      </c>
      <c r="E191" s="7" t="n"/>
      <c r="F191" s="13">
        <f>IF($B191="","",IFERROR(VLOOKUP($B191,Contratos!$A:$R,7,FALSE),0))</f>
        <v/>
      </c>
      <c r="G191" s="8" t="n"/>
      <c r="H191" s="8" t="n"/>
      <c r="I191" s="13">
        <f>IF($B191="","",$F191+$G191+$H191)</f>
        <v/>
      </c>
      <c r="J191" s="8" t="n"/>
      <c r="K191" s="7" t="n"/>
      <c r="L191" s="6" t="n"/>
      <c r="M191" s="11">
        <f>IF($B191="","",IF(AND($J191&gt;0,$J191&gt;=$I191),"Recebido",IF($J191&gt;0,"Recebido parcial",IF(AND($E191&lt;&gt;"",TODAY()&gt;$E191),"Atrasado","Em aberto"))))</f>
        <v/>
      </c>
      <c r="N191" s="11">
        <f>IF($B191="","",IF($M191="Atrasado",TODAY()-$E191,IF(AND($K191&lt;&gt;"",$K191&gt;$E191),$K191-$E191,0)))</f>
        <v/>
      </c>
      <c r="O191" s="13">
        <f>IF($B191="","",$F191+$H191)</f>
        <v/>
      </c>
      <c r="P191" s="13">
        <f>IF($B191="","",IF($J191=0,0,ROUND($O191*IFERROR(VLOOKUP($B191,Contratos!$A:$R,10,FALSE),0),2)))</f>
        <v/>
      </c>
      <c r="Q191" s="8" t="n"/>
      <c r="R191" s="6" t="n"/>
      <c r="S191" s="13">
        <f>IF($B191="","",IF($J191=0,0,ROUND($J191-$P191-$Q191,2)))</f>
        <v/>
      </c>
      <c r="T191" s="7" t="n"/>
      <c r="U191" s="11">
        <f>IF($B191="","",IF($T191&lt;&gt;"","Repassado",IF($J191&gt;0,"Pendente","")))</f>
        <v/>
      </c>
      <c r="V191" s="6" t="n"/>
    </row>
    <row r="192">
      <c r="A192" s="12" t="n"/>
      <c r="B192" s="6" t="n"/>
      <c r="C192" s="11">
        <f>IF($B192="","",IFERROR(VLOOKUP($B192,Contratos!$A:$R,2,FALSE),""))</f>
        <v/>
      </c>
      <c r="D192" s="11">
        <f>IF($B192="","",IFERROR(VLOOKUP($B192,Contratos!$A:$R,3,FALSE),""))</f>
        <v/>
      </c>
      <c r="E192" s="7" t="n"/>
      <c r="F192" s="13">
        <f>IF($B192="","",IFERROR(VLOOKUP($B192,Contratos!$A:$R,7,FALSE),0))</f>
        <v/>
      </c>
      <c r="G192" s="8" t="n"/>
      <c r="H192" s="8" t="n"/>
      <c r="I192" s="13">
        <f>IF($B192="","",$F192+$G192+$H192)</f>
        <v/>
      </c>
      <c r="J192" s="8" t="n"/>
      <c r="K192" s="7" t="n"/>
      <c r="L192" s="6" t="n"/>
      <c r="M192" s="11">
        <f>IF($B192="","",IF(AND($J192&gt;0,$J192&gt;=$I192),"Recebido",IF($J192&gt;0,"Recebido parcial",IF(AND($E192&lt;&gt;"",TODAY()&gt;$E192),"Atrasado","Em aberto"))))</f>
        <v/>
      </c>
      <c r="N192" s="11">
        <f>IF($B192="","",IF($M192="Atrasado",TODAY()-$E192,IF(AND($K192&lt;&gt;"",$K192&gt;$E192),$K192-$E192,0)))</f>
        <v/>
      </c>
      <c r="O192" s="13">
        <f>IF($B192="","",$F192+$H192)</f>
        <v/>
      </c>
      <c r="P192" s="13">
        <f>IF($B192="","",IF($J192=0,0,ROUND($O192*IFERROR(VLOOKUP($B192,Contratos!$A:$R,10,FALSE),0),2)))</f>
        <v/>
      </c>
      <c r="Q192" s="8" t="n"/>
      <c r="R192" s="6" t="n"/>
      <c r="S192" s="13">
        <f>IF($B192="","",IF($J192=0,0,ROUND($J192-$P192-$Q192,2)))</f>
        <v/>
      </c>
      <c r="T192" s="7" t="n"/>
      <c r="U192" s="11">
        <f>IF($B192="","",IF($T192&lt;&gt;"","Repassado",IF($J192&gt;0,"Pendente","")))</f>
        <v/>
      </c>
      <c r="V192" s="6" t="n"/>
    </row>
    <row r="193">
      <c r="A193" s="12" t="n"/>
      <c r="B193" s="6" t="n"/>
      <c r="C193" s="11">
        <f>IF($B193="","",IFERROR(VLOOKUP($B193,Contratos!$A:$R,2,FALSE),""))</f>
        <v/>
      </c>
      <c r="D193" s="11">
        <f>IF($B193="","",IFERROR(VLOOKUP($B193,Contratos!$A:$R,3,FALSE),""))</f>
        <v/>
      </c>
      <c r="E193" s="7" t="n"/>
      <c r="F193" s="13">
        <f>IF($B193="","",IFERROR(VLOOKUP($B193,Contratos!$A:$R,7,FALSE),0))</f>
        <v/>
      </c>
      <c r="G193" s="8" t="n"/>
      <c r="H193" s="8" t="n"/>
      <c r="I193" s="13">
        <f>IF($B193="","",$F193+$G193+$H193)</f>
        <v/>
      </c>
      <c r="J193" s="8" t="n"/>
      <c r="K193" s="7" t="n"/>
      <c r="L193" s="6" t="n"/>
      <c r="M193" s="11">
        <f>IF($B193="","",IF(AND($J193&gt;0,$J193&gt;=$I193),"Recebido",IF($J193&gt;0,"Recebido parcial",IF(AND($E193&lt;&gt;"",TODAY()&gt;$E193),"Atrasado","Em aberto"))))</f>
        <v/>
      </c>
      <c r="N193" s="11">
        <f>IF($B193="","",IF($M193="Atrasado",TODAY()-$E193,IF(AND($K193&lt;&gt;"",$K193&gt;$E193),$K193-$E193,0)))</f>
        <v/>
      </c>
      <c r="O193" s="13">
        <f>IF($B193="","",$F193+$H193)</f>
        <v/>
      </c>
      <c r="P193" s="13">
        <f>IF($B193="","",IF($J193=0,0,ROUND($O193*IFERROR(VLOOKUP($B193,Contratos!$A:$R,10,FALSE),0),2)))</f>
        <v/>
      </c>
      <c r="Q193" s="8" t="n"/>
      <c r="R193" s="6" t="n"/>
      <c r="S193" s="13">
        <f>IF($B193="","",IF($J193=0,0,ROUND($J193-$P193-$Q193,2)))</f>
        <v/>
      </c>
      <c r="T193" s="7" t="n"/>
      <c r="U193" s="11">
        <f>IF($B193="","",IF($T193&lt;&gt;"","Repassado",IF($J193&gt;0,"Pendente","")))</f>
        <v/>
      </c>
      <c r="V193" s="6" t="n"/>
    </row>
    <row r="194">
      <c r="A194" s="12" t="n"/>
      <c r="B194" s="6" t="n"/>
      <c r="C194" s="11">
        <f>IF($B194="","",IFERROR(VLOOKUP($B194,Contratos!$A:$R,2,FALSE),""))</f>
        <v/>
      </c>
      <c r="D194" s="11">
        <f>IF($B194="","",IFERROR(VLOOKUP($B194,Contratos!$A:$R,3,FALSE),""))</f>
        <v/>
      </c>
      <c r="E194" s="7" t="n"/>
      <c r="F194" s="13">
        <f>IF($B194="","",IFERROR(VLOOKUP($B194,Contratos!$A:$R,7,FALSE),0))</f>
        <v/>
      </c>
      <c r="G194" s="8" t="n"/>
      <c r="H194" s="8" t="n"/>
      <c r="I194" s="13">
        <f>IF($B194="","",$F194+$G194+$H194)</f>
        <v/>
      </c>
      <c r="J194" s="8" t="n"/>
      <c r="K194" s="7" t="n"/>
      <c r="L194" s="6" t="n"/>
      <c r="M194" s="11">
        <f>IF($B194="","",IF(AND($J194&gt;0,$J194&gt;=$I194),"Recebido",IF($J194&gt;0,"Recebido parcial",IF(AND($E194&lt;&gt;"",TODAY()&gt;$E194),"Atrasado","Em aberto"))))</f>
        <v/>
      </c>
      <c r="N194" s="11">
        <f>IF($B194="","",IF($M194="Atrasado",TODAY()-$E194,IF(AND($K194&lt;&gt;"",$K194&gt;$E194),$K194-$E194,0)))</f>
        <v/>
      </c>
      <c r="O194" s="13">
        <f>IF($B194="","",$F194+$H194)</f>
        <v/>
      </c>
      <c r="P194" s="13">
        <f>IF($B194="","",IF($J194=0,0,ROUND($O194*IFERROR(VLOOKUP($B194,Contratos!$A:$R,10,FALSE),0),2)))</f>
        <v/>
      </c>
      <c r="Q194" s="8" t="n"/>
      <c r="R194" s="6" t="n"/>
      <c r="S194" s="13">
        <f>IF($B194="","",IF($J194=0,0,ROUND($J194-$P194-$Q194,2)))</f>
        <v/>
      </c>
      <c r="T194" s="7" t="n"/>
      <c r="U194" s="11">
        <f>IF($B194="","",IF($T194&lt;&gt;"","Repassado",IF($J194&gt;0,"Pendente","")))</f>
        <v/>
      </c>
      <c r="V194" s="6" t="n"/>
    </row>
    <row r="195">
      <c r="A195" s="12" t="n"/>
      <c r="B195" s="6" t="n"/>
      <c r="C195" s="11">
        <f>IF($B195="","",IFERROR(VLOOKUP($B195,Contratos!$A:$R,2,FALSE),""))</f>
        <v/>
      </c>
      <c r="D195" s="11">
        <f>IF($B195="","",IFERROR(VLOOKUP($B195,Contratos!$A:$R,3,FALSE),""))</f>
        <v/>
      </c>
      <c r="E195" s="7" t="n"/>
      <c r="F195" s="13">
        <f>IF($B195="","",IFERROR(VLOOKUP($B195,Contratos!$A:$R,7,FALSE),0))</f>
        <v/>
      </c>
      <c r="G195" s="8" t="n"/>
      <c r="H195" s="8" t="n"/>
      <c r="I195" s="13">
        <f>IF($B195="","",$F195+$G195+$H195)</f>
        <v/>
      </c>
      <c r="J195" s="8" t="n"/>
      <c r="K195" s="7" t="n"/>
      <c r="L195" s="6" t="n"/>
      <c r="M195" s="11">
        <f>IF($B195="","",IF(AND($J195&gt;0,$J195&gt;=$I195),"Recebido",IF($J195&gt;0,"Recebido parcial",IF(AND($E195&lt;&gt;"",TODAY()&gt;$E195),"Atrasado","Em aberto"))))</f>
        <v/>
      </c>
      <c r="N195" s="11">
        <f>IF($B195="","",IF($M195="Atrasado",TODAY()-$E195,IF(AND($K195&lt;&gt;"",$K195&gt;$E195),$K195-$E195,0)))</f>
        <v/>
      </c>
      <c r="O195" s="13">
        <f>IF($B195="","",$F195+$H195)</f>
        <v/>
      </c>
      <c r="P195" s="13">
        <f>IF($B195="","",IF($J195=0,0,ROUND($O195*IFERROR(VLOOKUP($B195,Contratos!$A:$R,10,FALSE),0),2)))</f>
        <v/>
      </c>
      <c r="Q195" s="8" t="n"/>
      <c r="R195" s="6" t="n"/>
      <c r="S195" s="13">
        <f>IF($B195="","",IF($J195=0,0,ROUND($J195-$P195-$Q195,2)))</f>
        <v/>
      </c>
      <c r="T195" s="7" t="n"/>
      <c r="U195" s="11">
        <f>IF($B195="","",IF($T195&lt;&gt;"","Repassado",IF($J195&gt;0,"Pendente","")))</f>
        <v/>
      </c>
      <c r="V195" s="6" t="n"/>
    </row>
    <row r="196">
      <c r="A196" s="12" t="n"/>
      <c r="B196" s="6" t="n"/>
      <c r="C196" s="11">
        <f>IF($B196="","",IFERROR(VLOOKUP($B196,Contratos!$A:$R,2,FALSE),""))</f>
        <v/>
      </c>
      <c r="D196" s="11">
        <f>IF($B196="","",IFERROR(VLOOKUP($B196,Contratos!$A:$R,3,FALSE),""))</f>
        <v/>
      </c>
      <c r="E196" s="7" t="n"/>
      <c r="F196" s="13">
        <f>IF($B196="","",IFERROR(VLOOKUP($B196,Contratos!$A:$R,7,FALSE),0))</f>
        <v/>
      </c>
      <c r="G196" s="8" t="n"/>
      <c r="H196" s="8" t="n"/>
      <c r="I196" s="13">
        <f>IF($B196="","",$F196+$G196+$H196)</f>
        <v/>
      </c>
      <c r="J196" s="8" t="n"/>
      <c r="K196" s="7" t="n"/>
      <c r="L196" s="6" t="n"/>
      <c r="M196" s="11">
        <f>IF($B196="","",IF(AND($J196&gt;0,$J196&gt;=$I196),"Recebido",IF($J196&gt;0,"Recebido parcial",IF(AND($E196&lt;&gt;"",TODAY()&gt;$E196),"Atrasado","Em aberto"))))</f>
        <v/>
      </c>
      <c r="N196" s="11">
        <f>IF($B196="","",IF($M196="Atrasado",TODAY()-$E196,IF(AND($K196&lt;&gt;"",$K196&gt;$E196),$K196-$E196,0)))</f>
        <v/>
      </c>
      <c r="O196" s="13">
        <f>IF($B196="","",$F196+$H196)</f>
        <v/>
      </c>
      <c r="P196" s="13">
        <f>IF($B196="","",IF($J196=0,0,ROUND($O196*IFERROR(VLOOKUP($B196,Contratos!$A:$R,10,FALSE),0),2)))</f>
        <v/>
      </c>
      <c r="Q196" s="8" t="n"/>
      <c r="R196" s="6" t="n"/>
      <c r="S196" s="13">
        <f>IF($B196="","",IF($J196=0,0,ROUND($J196-$P196-$Q196,2)))</f>
        <v/>
      </c>
      <c r="T196" s="7" t="n"/>
      <c r="U196" s="11">
        <f>IF($B196="","",IF($T196&lt;&gt;"","Repassado",IF($J196&gt;0,"Pendente","")))</f>
        <v/>
      </c>
      <c r="V196" s="6" t="n"/>
    </row>
    <row r="197">
      <c r="A197" s="12" t="n"/>
      <c r="B197" s="6" t="n"/>
      <c r="C197" s="11">
        <f>IF($B197="","",IFERROR(VLOOKUP($B197,Contratos!$A:$R,2,FALSE),""))</f>
        <v/>
      </c>
      <c r="D197" s="11">
        <f>IF($B197="","",IFERROR(VLOOKUP($B197,Contratos!$A:$R,3,FALSE),""))</f>
        <v/>
      </c>
      <c r="E197" s="7" t="n"/>
      <c r="F197" s="13">
        <f>IF($B197="","",IFERROR(VLOOKUP($B197,Contratos!$A:$R,7,FALSE),0))</f>
        <v/>
      </c>
      <c r="G197" s="8" t="n"/>
      <c r="H197" s="8" t="n"/>
      <c r="I197" s="13">
        <f>IF($B197="","",$F197+$G197+$H197)</f>
        <v/>
      </c>
      <c r="J197" s="8" t="n"/>
      <c r="K197" s="7" t="n"/>
      <c r="L197" s="6" t="n"/>
      <c r="M197" s="11">
        <f>IF($B197="","",IF(AND($J197&gt;0,$J197&gt;=$I197),"Recebido",IF($J197&gt;0,"Recebido parcial",IF(AND($E197&lt;&gt;"",TODAY()&gt;$E197),"Atrasado","Em aberto"))))</f>
        <v/>
      </c>
      <c r="N197" s="11">
        <f>IF($B197="","",IF($M197="Atrasado",TODAY()-$E197,IF(AND($K197&lt;&gt;"",$K197&gt;$E197),$K197-$E197,0)))</f>
        <v/>
      </c>
      <c r="O197" s="13">
        <f>IF($B197="","",$F197+$H197)</f>
        <v/>
      </c>
      <c r="P197" s="13">
        <f>IF($B197="","",IF($J197=0,0,ROUND($O197*IFERROR(VLOOKUP($B197,Contratos!$A:$R,10,FALSE),0),2)))</f>
        <v/>
      </c>
      <c r="Q197" s="8" t="n"/>
      <c r="R197" s="6" t="n"/>
      <c r="S197" s="13">
        <f>IF($B197="","",IF($J197=0,0,ROUND($J197-$P197-$Q197,2)))</f>
        <v/>
      </c>
      <c r="T197" s="7" t="n"/>
      <c r="U197" s="11">
        <f>IF($B197="","",IF($T197&lt;&gt;"","Repassado",IF($J197&gt;0,"Pendente","")))</f>
        <v/>
      </c>
      <c r="V197" s="6" t="n"/>
    </row>
    <row r="198">
      <c r="A198" s="12" t="n"/>
      <c r="B198" s="6" t="n"/>
      <c r="C198" s="11">
        <f>IF($B198="","",IFERROR(VLOOKUP($B198,Contratos!$A:$R,2,FALSE),""))</f>
        <v/>
      </c>
      <c r="D198" s="11">
        <f>IF($B198="","",IFERROR(VLOOKUP($B198,Contratos!$A:$R,3,FALSE),""))</f>
        <v/>
      </c>
      <c r="E198" s="7" t="n"/>
      <c r="F198" s="13">
        <f>IF($B198="","",IFERROR(VLOOKUP($B198,Contratos!$A:$R,7,FALSE),0))</f>
        <v/>
      </c>
      <c r="G198" s="8" t="n"/>
      <c r="H198" s="8" t="n"/>
      <c r="I198" s="13">
        <f>IF($B198="","",$F198+$G198+$H198)</f>
        <v/>
      </c>
      <c r="J198" s="8" t="n"/>
      <c r="K198" s="7" t="n"/>
      <c r="L198" s="6" t="n"/>
      <c r="M198" s="11">
        <f>IF($B198="","",IF(AND($J198&gt;0,$J198&gt;=$I198),"Recebido",IF($J198&gt;0,"Recebido parcial",IF(AND($E198&lt;&gt;"",TODAY()&gt;$E198),"Atrasado","Em aberto"))))</f>
        <v/>
      </c>
      <c r="N198" s="11">
        <f>IF($B198="","",IF($M198="Atrasado",TODAY()-$E198,IF(AND($K198&lt;&gt;"",$K198&gt;$E198),$K198-$E198,0)))</f>
        <v/>
      </c>
      <c r="O198" s="13">
        <f>IF($B198="","",$F198+$H198)</f>
        <v/>
      </c>
      <c r="P198" s="13">
        <f>IF($B198="","",IF($J198=0,0,ROUND($O198*IFERROR(VLOOKUP($B198,Contratos!$A:$R,10,FALSE),0),2)))</f>
        <v/>
      </c>
      <c r="Q198" s="8" t="n"/>
      <c r="R198" s="6" t="n"/>
      <c r="S198" s="13">
        <f>IF($B198="","",IF($J198=0,0,ROUND($J198-$P198-$Q198,2)))</f>
        <v/>
      </c>
      <c r="T198" s="7" t="n"/>
      <c r="U198" s="11">
        <f>IF($B198="","",IF($T198&lt;&gt;"","Repassado",IF($J198&gt;0,"Pendente","")))</f>
        <v/>
      </c>
      <c r="V198" s="6" t="n"/>
    </row>
    <row r="199">
      <c r="A199" s="12" t="n"/>
      <c r="B199" s="6" t="n"/>
      <c r="C199" s="11">
        <f>IF($B199="","",IFERROR(VLOOKUP($B199,Contratos!$A:$R,2,FALSE),""))</f>
        <v/>
      </c>
      <c r="D199" s="11">
        <f>IF($B199="","",IFERROR(VLOOKUP($B199,Contratos!$A:$R,3,FALSE),""))</f>
        <v/>
      </c>
      <c r="E199" s="7" t="n"/>
      <c r="F199" s="13">
        <f>IF($B199="","",IFERROR(VLOOKUP($B199,Contratos!$A:$R,7,FALSE),0))</f>
        <v/>
      </c>
      <c r="G199" s="8" t="n"/>
      <c r="H199" s="8" t="n"/>
      <c r="I199" s="13">
        <f>IF($B199="","",$F199+$G199+$H199)</f>
        <v/>
      </c>
      <c r="J199" s="8" t="n"/>
      <c r="K199" s="7" t="n"/>
      <c r="L199" s="6" t="n"/>
      <c r="M199" s="11">
        <f>IF($B199="","",IF(AND($J199&gt;0,$J199&gt;=$I199),"Recebido",IF($J199&gt;0,"Recebido parcial",IF(AND($E199&lt;&gt;"",TODAY()&gt;$E199),"Atrasado","Em aberto"))))</f>
        <v/>
      </c>
      <c r="N199" s="11">
        <f>IF($B199="","",IF($M199="Atrasado",TODAY()-$E199,IF(AND($K199&lt;&gt;"",$K199&gt;$E199),$K199-$E199,0)))</f>
        <v/>
      </c>
      <c r="O199" s="13">
        <f>IF($B199="","",$F199+$H199)</f>
        <v/>
      </c>
      <c r="P199" s="13">
        <f>IF($B199="","",IF($J199=0,0,ROUND($O199*IFERROR(VLOOKUP($B199,Contratos!$A:$R,10,FALSE),0),2)))</f>
        <v/>
      </c>
      <c r="Q199" s="8" t="n"/>
      <c r="R199" s="6" t="n"/>
      <c r="S199" s="13">
        <f>IF($B199="","",IF($J199=0,0,ROUND($J199-$P199-$Q199,2)))</f>
        <v/>
      </c>
      <c r="T199" s="7" t="n"/>
      <c r="U199" s="11">
        <f>IF($B199="","",IF($T199&lt;&gt;"","Repassado",IF($J199&gt;0,"Pendente","")))</f>
        <v/>
      </c>
      <c r="V199" s="6" t="n"/>
    </row>
    <row r="200">
      <c r="A200" s="12" t="n"/>
      <c r="B200" s="6" t="n"/>
      <c r="C200" s="11">
        <f>IF($B200="","",IFERROR(VLOOKUP($B200,Contratos!$A:$R,2,FALSE),""))</f>
        <v/>
      </c>
      <c r="D200" s="11">
        <f>IF($B200="","",IFERROR(VLOOKUP($B200,Contratos!$A:$R,3,FALSE),""))</f>
        <v/>
      </c>
      <c r="E200" s="7" t="n"/>
      <c r="F200" s="13">
        <f>IF($B200="","",IFERROR(VLOOKUP($B200,Contratos!$A:$R,7,FALSE),0))</f>
        <v/>
      </c>
      <c r="G200" s="8" t="n"/>
      <c r="H200" s="8" t="n"/>
      <c r="I200" s="13">
        <f>IF($B200="","",$F200+$G200+$H200)</f>
        <v/>
      </c>
      <c r="J200" s="8" t="n"/>
      <c r="K200" s="7" t="n"/>
      <c r="L200" s="6" t="n"/>
      <c r="M200" s="11">
        <f>IF($B200="","",IF(AND($J200&gt;0,$J200&gt;=$I200),"Recebido",IF($J200&gt;0,"Recebido parcial",IF(AND($E200&lt;&gt;"",TODAY()&gt;$E200),"Atrasado","Em aberto"))))</f>
        <v/>
      </c>
      <c r="N200" s="11">
        <f>IF($B200="","",IF($M200="Atrasado",TODAY()-$E200,IF(AND($K200&lt;&gt;"",$K200&gt;$E200),$K200-$E200,0)))</f>
        <v/>
      </c>
      <c r="O200" s="13">
        <f>IF($B200="","",$F200+$H200)</f>
        <v/>
      </c>
      <c r="P200" s="13">
        <f>IF($B200="","",IF($J200=0,0,ROUND($O200*IFERROR(VLOOKUP($B200,Contratos!$A:$R,10,FALSE),0),2)))</f>
        <v/>
      </c>
      <c r="Q200" s="8" t="n"/>
      <c r="R200" s="6" t="n"/>
      <c r="S200" s="13">
        <f>IF($B200="","",IF($J200=0,0,ROUND($J200-$P200-$Q200,2)))</f>
        <v/>
      </c>
      <c r="T200" s="7" t="n"/>
      <c r="U200" s="11">
        <f>IF($B200="","",IF($T200&lt;&gt;"","Repassado",IF($J200&gt;0,"Pendente","")))</f>
        <v/>
      </c>
      <c r="V200" s="6" t="n"/>
    </row>
    <row r="201">
      <c r="A201" s="12" t="n"/>
      <c r="B201" s="6" t="n"/>
      <c r="C201" s="11">
        <f>IF($B201="","",IFERROR(VLOOKUP($B201,Contratos!$A:$R,2,FALSE),""))</f>
        <v/>
      </c>
      <c r="D201" s="11">
        <f>IF($B201="","",IFERROR(VLOOKUP($B201,Contratos!$A:$R,3,FALSE),""))</f>
        <v/>
      </c>
      <c r="E201" s="7" t="n"/>
      <c r="F201" s="13">
        <f>IF($B201="","",IFERROR(VLOOKUP($B201,Contratos!$A:$R,7,FALSE),0))</f>
        <v/>
      </c>
      <c r="G201" s="8" t="n"/>
      <c r="H201" s="8" t="n"/>
      <c r="I201" s="13">
        <f>IF($B201="","",$F201+$G201+$H201)</f>
        <v/>
      </c>
      <c r="J201" s="8" t="n"/>
      <c r="K201" s="7" t="n"/>
      <c r="L201" s="6" t="n"/>
      <c r="M201" s="11">
        <f>IF($B201="","",IF(AND($J201&gt;0,$J201&gt;=$I201),"Recebido",IF($J201&gt;0,"Recebido parcial",IF(AND($E201&lt;&gt;"",TODAY()&gt;$E201),"Atrasado","Em aberto"))))</f>
        <v/>
      </c>
      <c r="N201" s="11">
        <f>IF($B201="","",IF($M201="Atrasado",TODAY()-$E201,IF(AND($K201&lt;&gt;"",$K201&gt;$E201),$K201-$E201,0)))</f>
        <v/>
      </c>
      <c r="O201" s="13">
        <f>IF($B201="","",$F201+$H201)</f>
        <v/>
      </c>
      <c r="P201" s="13">
        <f>IF($B201="","",IF($J201=0,0,ROUND($O201*IFERROR(VLOOKUP($B201,Contratos!$A:$R,10,FALSE),0),2)))</f>
        <v/>
      </c>
      <c r="Q201" s="8" t="n"/>
      <c r="R201" s="6" t="n"/>
      <c r="S201" s="13">
        <f>IF($B201="","",IF($J201=0,0,ROUND($J201-$P201-$Q201,2)))</f>
        <v/>
      </c>
      <c r="T201" s="7" t="n"/>
      <c r="U201" s="11">
        <f>IF($B201="","",IF($T201&lt;&gt;"","Repassado",IF($J201&gt;0,"Pendente","")))</f>
        <v/>
      </c>
      <c r="V201" s="6" t="n"/>
    </row>
    <row r="202">
      <c r="A202" s="12" t="n"/>
      <c r="B202" s="6" t="n"/>
      <c r="C202" s="11">
        <f>IF($B202="","",IFERROR(VLOOKUP($B202,Contratos!$A:$R,2,FALSE),""))</f>
        <v/>
      </c>
      <c r="D202" s="11">
        <f>IF($B202="","",IFERROR(VLOOKUP($B202,Contratos!$A:$R,3,FALSE),""))</f>
        <v/>
      </c>
      <c r="E202" s="7" t="n"/>
      <c r="F202" s="13">
        <f>IF($B202="","",IFERROR(VLOOKUP($B202,Contratos!$A:$R,7,FALSE),0))</f>
        <v/>
      </c>
      <c r="G202" s="8" t="n"/>
      <c r="H202" s="8" t="n"/>
      <c r="I202" s="13">
        <f>IF($B202="","",$F202+$G202+$H202)</f>
        <v/>
      </c>
      <c r="J202" s="8" t="n"/>
      <c r="K202" s="7" t="n"/>
      <c r="L202" s="6" t="n"/>
      <c r="M202" s="11">
        <f>IF($B202="","",IF(AND($J202&gt;0,$J202&gt;=$I202),"Recebido",IF($J202&gt;0,"Recebido parcial",IF(AND($E202&lt;&gt;"",TODAY()&gt;$E202),"Atrasado","Em aberto"))))</f>
        <v/>
      </c>
      <c r="N202" s="11">
        <f>IF($B202="","",IF($M202="Atrasado",TODAY()-$E202,IF(AND($K202&lt;&gt;"",$K202&gt;$E202),$K202-$E202,0)))</f>
        <v/>
      </c>
      <c r="O202" s="13">
        <f>IF($B202="","",$F202+$H202)</f>
        <v/>
      </c>
      <c r="P202" s="13">
        <f>IF($B202="","",IF($J202=0,0,ROUND($O202*IFERROR(VLOOKUP($B202,Contratos!$A:$R,10,FALSE),0),2)))</f>
        <v/>
      </c>
      <c r="Q202" s="8" t="n"/>
      <c r="R202" s="6" t="n"/>
      <c r="S202" s="13">
        <f>IF($B202="","",IF($J202=0,0,ROUND($J202-$P202-$Q202,2)))</f>
        <v/>
      </c>
      <c r="T202" s="7" t="n"/>
      <c r="U202" s="11">
        <f>IF($B202="","",IF($T202&lt;&gt;"","Repassado",IF($J202&gt;0,"Pendente","")))</f>
        <v/>
      </c>
      <c r="V202" s="6" t="n"/>
    </row>
    <row r="203">
      <c r="A203" s="12" t="n"/>
      <c r="B203" s="6" t="n"/>
      <c r="C203" s="11">
        <f>IF($B203="","",IFERROR(VLOOKUP($B203,Contratos!$A:$R,2,FALSE),""))</f>
        <v/>
      </c>
      <c r="D203" s="11">
        <f>IF($B203="","",IFERROR(VLOOKUP($B203,Contratos!$A:$R,3,FALSE),""))</f>
        <v/>
      </c>
      <c r="E203" s="7" t="n"/>
      <c r="F203" s="13">
        <f>IF($B203="","",IFERROR(VLOOKUP($B203,Contratos!$A:$R,7,FALSE),0))</f>
        <v/>
      </c>
      <c r="G203" s="8" t="n"/>
      <c r="H203" s="8" t="n"/>
      <c r="I203" s="13">
        <f>IF($B203="","",$F203+$G203+$H203)</f>
        <v/>
      </c>
      <c r="J203" s="8" t="n"/>
      <c r="K203" s="7" t="n"/>
      <c r="L203" s="6" t="n"/>
      <c r="M203" s="11">
        <f>IF($B203="","",IF(AND($J203&gt;0,$J203&gt;=$I203),"Recebido",IF($J203&gt;0,"Recebido parcial",IF(AND($E203&lt;&gt;"",TODAY()&gt;$E203),"Atrasado","Em aberto"))))</f>
        <v/>
      </c>
      <c r="N203" s="11">
        <f>IF($B203="","",IF($M203="Atrasado",TODAY()-$E203,IF(AND($K203&lt;&gt;"",$K203&gt;$E203),$K203-$E203,0)))</f>
        <v/>
      </c>
      <c r="O203" s="13">
        <f>IF($B203="","",$F203+$H203)</f>
        <v/>
      </c>
      <c r="P203" s="13">
        <f>IF($B203="","",IF($J203=0,0,ROUND($O203*IFERROR(VLOOKUP($B203,Contratos!$A:$R,10,FALSE),0),2)))</f>
        <v/>
      </c>
      <c r="Q203" s="8" t="n"/>
      <c r="R203" s="6" t="n"/>
      <c r="S203" s="13">
        <f>IF($B203="","",IF($J203=0,0,ROUND($J203-$P203-$Q203,2)))</f>
        <v/>
      </c>
      <c r="T203" s="7" t="n"/>
      <c r="U203" s="11">
        <f>IF($B203="","",IF($T203&lt;&gt;"","Repassado",IF($J203&gt;0,"Pendente","")))</f>
        <v/>
      </c>
      <c r="V203" s="6" t="n"/>
    </row>
    <row r="204">
      <c r="A204" s="12" t="n"/>
      <c r="B204" s="6" t="n"/>
      <c r="C204" s="11">
        <f>IF($B204="","",IFERROR(VLOOKUP($B204,Contratos!$A:$R,2,FALSE),""))</f>
        <v/>
      </c>
      <c r="D204" s="11">
        <f>IF($B204="","",IFERROR(VLOOKUP($B204,Contratos!$A:$R,3,FALSE),""))</f>
        <v/>
      </c>
      <c r="E204" s="7" t="n"/>
      <c r="F204" s="13">
        <f>IF($B204="","",IFERROR(VLOOKUP($B204,Contratos!$A:$R,7,FALSE),0))</f>
        <v/>
      </c>
      <c r="G204" s="8" t="n"/>
      <c r="H204" s="8" t="n"/>
      <c r="I204" s="13">
        <f>IF($B204="","",$F204+$G204+$H204)</f>
        <v/>
      </c>
      <c r="J204" s="8" t="n"/>
      <c r="K204" s="7" t="n"/>
      <c r="L204" s="6" t="n"/>
      <c r="M204" s="11">
        <f>IF($B204="","",IF(AND($J204&gt;0,$J204&gt;=$I204),"Recebido",IF($J204&gt;0,"Recebido parcial",IF(AND($E204&lt;&gt;"",TODAY()&gt;$E204),"Atrasado","Em aberto"))))</f>
        <v/>
      </c>
      <c r="N204" s="11">
        <f>IF($B204="","",IF($M204="Atrasado",TODAY()-$E204,IF(AND($K204&lt;&gt;"",$K204&gt;$E204),$K204-$E204,0)))</f>
        <v/>
      </c>
      <c r="O204" s="13">
        <f>IF($B204="","",$F204+$H204)</f>
        <v/>
      </c>
      <c r="P204" s="13">
        <f>IF($B204="","",IF($J204=0,0,ROUND($O204*IFERROR(VLOOKUP($B204,Contratos!$A:$R,10,FALSE),0),2)))</f>
        <v/>
      </c>
      <c r="Q204" s="8" t="n"/>
      <c r="R204" s="6" t="n"/>
      <c r="S204" s="13">
        <f>IF($B204="","",IF($J204=0,0,ROUND($J204-$P204-$Q204,2)))</f>
        <v/>
      </c>
      <c r="T204" s="7" t="n"/>
      <c r="U204" s="11">
        <f>IF($B204="","",IF($T204&lt;&gt;"","Repassado",IF($J204&gt;0,"Pendente","")))</f>
        <v/>
      </c>
      <c r="V204" s="6" t="n"/>
    </row>
    <row r="205">
      <c r="A205" s="12" t="n"/>
      <c r="B205" s="6" t="n"/>
      <c r="C205" s="11">
        <f>IF($B205="","",IFERROR(VLOOKUP($B205,Contratos!$A:$R,2,FALSE),""))</f>
        <v/>
      </c>
      <c r="D205" s="11">
        <f>IF($B205="","",IFERROR(VLOOKUP($B205,Contratos!$A:$R,3,FALSE),""))</f>
        <v/>
      </c>
      <c r="E205" s="7" t="n"/>
      <c r="F205" s="13">
        <f>IF($B205="","",IFERROR(VLOOKUP($B205,Contratos!$A:$R,7,FALSE),0))</f>
        <v/>
      </c>
      <c r="G205" s="8" t="n"/>
      <c r="H205" s="8" t="n"/>
      <c r="I205" s="13">
        <f>IF($B205="","",$F205+$G205+$H205)</f>
        <v/>
      </c>
      <c r="J205" s="8" t="n"/>
      <c r="K205" s="7" t="n"/>
      <c r="L205" s="6" t="n"/>
      <c r="M205" s="11">
        <f>IF($B205="","",IF(AND($J205&gt;0,$J205&gt;=$I205),"Recebido",IF($J205&gt;0,"Recebido parcial",IF(AND($E205&lt;&gt;"",TODAY()&gt;$E205),"Atrasado","Em aberto"))))</f>
        <v/>
      </c>
      <c r="N205" s="11">
        <f>IF($B205="","",IF($M205="Atrasado",TODAY()-$E205,IF(AND($K205&lt;&gt;"",$K205&gt;$E205),$K205-$E205,0)))</f>
        <v/>
      </c>
      <c r="O205" s="13">
        <f>IF($B205="","",$F205+$H205)</f>
        <v/>
      </c>
      <c r="P205" s="13">
        <f>IF($B205="","",IF($J205=0,0,ROUND($O205*IFERROR(VLOOKUP($B205,Contratos!$A:$R,10,FALSE),0),2)))</f>
        <v/>
      </c>
      <c r="Q205" s="8" t="n"/>
      <c r="R205" s="6" t="n"/>
      <c r="S205" s="13">
        <f>IF($B205="","",IF($J205=0,0,ROUND($J205-$P205-$Q205,2)))</f>
        <v/>
      </c>
      <c r="T205" s="7" t="n"/>
      <c r="U205" s="11">
        <f>IF($B205="","",IF($T205&lt;&gt;"","Repassado",IF($J205&gt;0,"Pendente","")))</f>
        <v/>
      </c>
      <c r="V205" s="6" t="n"/>
    </row>
    <row r="206">
      <c r="A206" s="12" t="n"/>
      <c r="B206" s="6" t="n"/>
      <c r="C206" s="11">
        <f>IF($B206="","",IFERROR(VLOOKUP($B206,Contratos!$A:$R,2,FALSE),""))</f>
        <v/>
      </c>
      <c r="D206" s="11">
        <f>IF($B206="","",IFERROR(VLOOKUP($B206,Contratos!$A:$R,3,FALSE),""))</f>
        <v/>
      </c>
      <c r="E206" s="7" t="n"/>
      <c r="F206" s="13">
        <f>IF($B206="","",IFERROR(VLOOKUP($B206,Contratos!$A:$R,7,FALSE),0))</f>
        <v/>
      </c>
      <c r="G206" s="8" t="n"/>
      <c r="H206" s="8" t="n"/>
      <c r="I206" s="13">
        <f>IF($B206="","",$F206+$G206+$H206)</f>
        <v/>
      </c>
      <c r="J206" s="8" t="n"/>
      <c r="K206" s="7" t="n"/>
      <c r="L206" s="6" t="n"/>
      <c r="M206" s="11">
        <f>IF($B206="","",IF(AND($J206&gt;0,$J206&gt;=$I206),"Recebido",IF($J206&gt;0,"Recebido parcial",IF(AND($E206&lt;&gt;"",TODAY()&gt;$E206),"Atrasado","Em aberto"))))</f>
        <v/>
      </c>
      <c r="N206" s="11">
        <f>IF($B206="","",IF($M206="Atrasado",TODAY()-$E206,IF(AND($K206&lt;&gt;"",$K206&gt;$E206),$K206-$E206,0)))</f>
        <v/>
      </c>
      <c r="O206" s="13">
        <f>IF($B206="","",$F206+$H206)</f>
        <v/>
      </c>
      <c r="P206" s="13">
        <f>IF($B206="","",IF($J206=0,0,ROUND($O206*IFERROR(VLOOKUP($B206,Contratos!$A:$R,10,FALSE),0),2)))</f>
        <v/>
      </c>
      <c r="Q206" s="8" t="n"/>
      <c r="R206" s="6" t="n"/>
      <c r="S206" s="13">
        <f>IF($B206="","",IF($J206=0,0,ROUND($J206-$P206-$Q206,2)))</f>
        <v/>
      </c>
      <c r="T206" s="7" t="n"/>
      <c r="U206" s="11">
        <f>IF($B206="","",IF($T206&lt;&gt;"","Repassado",IF($J206&gt;0,"Pendente","")))</f>
        <v/>
      </c>
      <c r="V206" s="6" t="n"/>
    </row>
    <row r="207">
      <c r="A207" s="12" t="n"/>
      <c r="B207" s="6" t="n"/>
      <c r="C207" s="11">
        <f>IF($B207="","",IFERROR(VLOOKUP($B207,Contratos!$A:$R,2,FALSE),""))</f>
        <v/>
      </c>
      <c r="D207" s="11">
        <f>IF($B207="","",IFERROR(VLOOKUP($B207,Contratos!$A:$R,3,FALSE),""))</f>
        <v/>
      </c>
      <c r="E207" s="7" t="n"/>
      <c r="F207" s="13">
        <f>IF($B207="","",IFERROR(VLOOKUP($B207,Contratos!$A:$R,7,FALSE),0))</f>
        <v/>
      </c>
      <c r="G207" s="8" t="n"/>
      <c r="H207" s="8" t="n"/>
      <c r="I207" s="13">
        <f>IF($B207="","",$F207+$G207+$H207)</f>
        <v/>
      </c>
      <c r="J207" s="8" t="n"/>
      <c r="K207" s="7" t="n"/>
      <c r="L207" s="6" t="n"/>
      <c r="M207" s="11">
        <f>IF($B207="","",IF(AND($J207&gt;0,$J207&gt;=$I207),"Recebido",IF($J207&gt;0,"Recebido parcial",IF(AND($E207&lt;&gt;"",TODAY()&gt;$E207),"Atrasado","Em aberto"))))</f>
        <v/>
      </c>
      <c r="N207" s="11">
        <f>IF($B207="","",IF($M207="Atrasado",TODAY()-$E207,IF(AND($K207&lt;&gt;"",$K207&gt;$E207),$K207-$E207,0)))</f>
        <v/>
      </c>
      <c r="O207" s="13">
        <f>IF($B207="","",$F207+$H207)</f>
        <v/>
      </c>
      <c r="P207" s="13">
        <f>IF($B207="","",IF($J207=0,0,ROUND($O207*IFERROR(VLOOKUP($B207,Contratos!$A:$R,10,FALSE),0),2)))</f>
        <v/>
      </c>
      <c r="Q207" s="8" t="n"/>
      <c r="R207" s="6" t="n"/>
      <c r="S207" s="13">
        <f>IF($B207="","",IF($J207=0,0,ROUND($J207-$P207-$Q207,2)))</f>
        <v/>
      </c>
      <c r="T207" s="7" t="n"/>
      <c r="U207" s="11">
        <f>IF($B207="","",IF($T207&lt;&gt;"","Repassado",IF($J207&gt;0,"Pendente","")))</f>
        <v/>
      </c>
      <c r="V207" s="6" t="n"/>
    </row>
    <row r="208">
      <c r="A208" s="12" t="n"/>
      <c r="B208" s="6" t="n"/>
      <c r="C208" s="11">
        <f>IF($B208="","",IFERROR(VLOOKUP($B208,Contratos!$A:$R,2,FALSE),""))</f>
        <v/>
      </c>
      <c r="D208" s="11">
        <f>IF($B208="","",IFERROR(VLOOKUP($B208,Contratos!$A:$R,3,FALSE),""))</f>
        <v/>
      </c>
      <c r="E208" s="7" t="n"/>
      <c r="F208" s="13">
        <f>IF($B208="","",IFERROR(VLOOKUP($B208,Contratos!$A:$R,7,FALSE),0))</f>
        <v/>
      </c>
      <c r="G208" s="8" t="n"/>
      <c r="H208" s="8" t="n"/>
      <c r="I208" s="13">
        <f>IF($B208="","",$F208+$G208+$H208)</f>
        <v/>
      </c>
      <c r="J208" s="8" t="n"/>
      <c r="K208" s="7" t="n"/>
      <c r="L208" s="6" t="n"/>
      <c r="M208" s="11">
        <f>IF($B208="","",IF(AND($J208&gt;0,$J208&gt;=$I208),"Recebido",IF($J208&gt;0,"Recebido parcial",IF(AND($E208&lt;&gt;"",TODAY()&gt;$E208),"Atrasado","Em aberto"))))</f>
        <v/>
      </c>
      <c r="N208" s="11">
        <f>IF($B208="","",IF($M208="Atrasado",TODAY()-$E208,IF(AND($K208&lt;&gt;"",$K208&gt;$E208),$K208-$E208,0)))</f>
        <v/>
      </c>
      <c r="O208" s="13">
        <f>IF($B208="","",$F208+$H208)</f>
        <v/>
      </c>
      <c r="P208" s="13">
        <f>IF($B208="","",IF($J208=0,0,ROUND($O208*IFERROR(VLOOKUP($B208,Contratos!$A:$R,10,FALSE),0),2)))</f>
        <v/>
      </c>
      <c r="Q208" s="8" t="n"/>
      <c r="R208" s="6" t="n"/>
      <c r="S208" s="13">
        <f>IF($B208="","",IF($J208=0,0,ROUND($J208-$P208-$Q208,2)))</f>
        <v/>
      </c>
      <c r="T208" s="7" t="n"/>
      <c r="U208" s="11">
        <f>IF($B208="","",IF($T208&lt;&gt;"","Repassado",IF($J208&gt;0,"Pendente","")))</f>
        <v/>
      </c>
      <c r="V208" s="6" t="n"/>
    </row>
    <row r="209">
      <c r="A209" s="12" t="n"/>
      <c r="B209" s="6" t="n"/>
      <c r="C209" s="11">
        <f>IF($B209="","",IFERROR(VLOOKUP($B209,Contratos!$A:$R,2,FALSE),""))</f>
        <v/>
      </c>
      <c r="D209" s="11">
        <f>IF($B209="","",IFERROR(VLOOKUP($B209,Contratos!$A:$R,3,FALSE),""))</f>
        <v/>
      </c>
      <c r="E209" s="7" t="n"/>
      <c r="F209" s="13">
        <f>IF($B209="","",IFERROR(VLOOKUP($B209,Contratos!$A:$R,7,FALSE),0))</f>
        <v/>
      </c>
      <c r="G209" s="8" t="n"/>
      <c r="H209" s="8" t="n"/>
      <c r="I209" s="13">
        <f>IF($B209="","",$F209+$G209+$H209)</f>
        <v/>
      </c>
      <c r="J209" s="8" t="n"/>
      <c r="K209" s="7" t="n"/>
      <c r="L209" s="6" t="n"/>
      <c r="M209" s="11">
        <f>IF($B209="","",IF(AND($J209&gt;0,$J209&gt;=$I209),"Recebido",IF($J209&gt;0,"Recebido parcial",IF(AND($E209&lt;&gt;"",TODAY()&gt;$E209),"Atrasado","Em aberto"))))</f>
        <v/>
      </c>
      <c r="N209" s="11">
        <f>IF($B209="","",IF($M209="Atrasado",TODAY()-$E209,IF(AND($K209&lt;&gt;"",$K209&gt;$E209),$K209-$E209,0)))</f>
        <v/>
      </c>
      <c r="O209" s="13">
        <f>IF($B209="","",$F209+$H209)</f>
        <v/>
      </c>
      <c r="P209" s="13">
        <f>IF($B209="","",IF($J209=0,0,ROUND($O209*IFERROR(VLOOKUP($B209,Contratos!$A:$R,10,FALSE),0),2)))</f>
        <v/>
      </c>
      <c r="Q209" s="8" t="n"/>
      <c r="R209" s="6" t="n"/>
      <c r="S209" s="13">
        <f>IF($B209="","",IF($J209=0,0,ROUND($J209-$P209-$Q209,2)))</f>
        <v/>
      </c>
      <c r="T209" s="7" t="n"/>
      <c r="U209" s="11">
        <f>IF($B209="","",IF($T209&lt;&gt;"","Repassado",IF($J209&gt;0,"Pendente","")))</f>
        <v/>
      </c>
      <c r="V209" s="6" t="n"/>
    </row>
    <row r="210">
      <c r="A210" s="12" t="n"/>
      <c r="B210" s="6" t="n"/>
      <c r="C210" s="11">
        <f>IF($B210="","",IFERROR(VLOOKUP($B210,Contratos!$A:$R,2,FALSE),""))</f>
        <v/>
      </c>
      <c r="D210" s="11">
        <f>IF($B210="","",IFERROR(VLOOKUP($B210,Contratos!$A:$R,3,FALSE),""))</f>
        <v/>
      </c>
      <c r="E210" s="7" t="n"/>
      <c r="F210" s="13">
        <f>IF($B210="","",IFERROR(VLOOKUP($B210,Contratos!$A:$R,7,FALSE),0))</f>
        <v/>
      </c>
      <c r="G210" s="8" t="n"/>
      <c r="H210" s="8" t="n"/>
      <c r="I210" s="13">
        <f>IF($B210="","",$F210+$G210+$H210)</f>
        <v/>
      </c>
      <c r="J210" s="8" t="n"/>
      <c r="K210" s="7" t="n"/>
      <c r="L210" s="6" t="n"/>
      <c r="M210" s="11">
        <f>IF($B210="","",IF(AND($J210&gt;0,$J210&gt;=$I210),"Recebido",IF($J210&gt;0,"Recebido parcial",IF(AND($E210&lt;&gt;"",TODAY()&gt;$E210),"Atrasado","Em aberto"))))</f>
        <v/>
      </c>
      <c r="N210" s="11">
        <f>IF($B210="","",IF($M210="Atrasado",TODAY()-$E210,IF(AND($K210&lt;&gt;"",$K210&gt;$E210),$K210-$E210,0)))</f>
        <v/>
      </c>
      <c r="O210" s="13">
        <f>IF($B210="","",$F210+$H210)</f>
        <v/>
      </c>
      <c r="P210" s="13">
        <f>IF($B210="","",IF($J210=0,0,ROUND($O210*IFERROR(VLOOKUP($B210,Contratos!$A:$R,10,FALSE),0),2)))</f>
        <v/>
      </c>
      <c r="Q210" s="8" t="n"/>
      <c r="R210" s="6" t="n"/>
      <c r="S210" s="13">
        <f>IF($B210="","",IF($J210=0,0,ROUND($J210-$P210-$Q210,2)))</f>
        <v/>
      </c>
      <c r="T210" s="7" t="n"/>
      <c r="U210" s="11">
        <f>IF($B210="","",IF($T210&lt;&gt;"","Repassado",IF($J210&gt;0,"Pendente","")))</f>
        <v/>
      </c>
      <c r="V210" s="6" t="n"/>
    </row>
    <row r="211">
      <c r="A211" s="12" t="n"/>
      <c r="B211" s="6" t="n"/>
      <c r="C211" s="11">
        <f>IF($B211="","",IFERROR(VLOOKUP($B211,Contratos!$A:$R,2,FALSE),""))</f>
        <v/>
      </c>
      <c r="D211" s="11">
        <f>IF($B211="","",IFERROR(VLOOKUP($B211,Contratos!$A:$R,3,FALSE),""))</f>
        <v/>
      </c>
      <c r="E211" s="7" t="n"/>
      <c r="F211" s="13">
        <f>IF($B211="","",IFERROR(VLOOKUP($B211,Contratos!$A:$R,7,FALSE),0))</f>
        <v/>
      </c>
      <c r="G211" s="8" t="n"/>
      <c r="H211" s="8" t="n"/>
      <c r="I211" s="13">
        <f>IF($B211="","",$F211+$G211+$H211)</f>
        <v/>
      </c>
      <c r="J211" s="8" t="n"/>
      <c r="K211" s="7" t="n"/>
      <c r="L211" s="6" t="n"/>
      <c r="M211" s="11">
        <f>IF($B211="","",IF(AND($J211&gt;0,$J211&gt;=$I211),"Recebido",IF($J211&gt;0,"Recebido parcial",IF(AND($E211&lt;&gt;"",TODAY()&gt;$E211),"Atrasado","Em aberto"))))</f>
        <v/>
      </c>
      <c r="N211" s="11">
        <f>IF($B211="","",IF($M211="Atrasado",TODAY()-$E211,IF(AND($K211&lt;&gt;"",$K211&gt;$E211),$K211-$E211,0)))</f>
        <v/>
      </c>
      <c r="O211" s="13">
        <f>IF($B211="","",$F211+$H211)</f>
        <v/>
      </c>
      <c r="P211" s="13">
        <f>IF($B211="","",IF($J211=0,0,ROUND($O211*IFERROR(VLOOKUP($B211,Contratos!$A:$R,10,FALSE),0),2)))</f>
        <v/>
      </c>
      <c r="Q211" s="8" t="n"/>
      <c r="R211" s="6" t="n"/>
      <c r="S211" s="13">
        <f>IF($B211="","",IF($J211=0,0,ROUND($J211-$P211-$Q211,2)))</f>
        <v/>
      </c>
      <c r="T211" s="7" t="n"/>
      <c r="U211" s="11">
        <f>IF($B211="","",IF($T211&lt;&gt;"","Repassado",IF($J211&gt;0,"Pendente","")))</f>
        <v/>
      </c>
      <c r="V211" s="6" t="n"/>
    </row>
    <row r="212">
      <c r="A212" s="12" t="n"/>
      <c r="B212" s="6" t="n"/>
      <c r="C212" s="11">
        <f>IF($B212="","",IFERROR(VLOOKUP($B212,Contratos!$A:$R,2,FALSE),""))</f>
        <v/>
      </c>
      <c r="D212" s="11">
        <f>IF($B212="","",IFERROR(VLOOKUP($B212,Contratos!$A:$R,3,FALSE),""))</f>
        <v/>
      </c>
      <c r="E212" s="7" t="n"/>
      <c r="F212" s="13">
        <f>IF($B212="","",IFERROR(VLOOKUP($B212,Contratos!$A:$R,7,FALSE),0))</f>
        <v/>
      </c>
      <c r="G212" s="8" t="n"/>
      <c r="H212" s="8" t="n"/>
      <c r="I212" s="13">
        <f>IF($B212="","",$F212+$G212+$H212)</f>
        <v/>
      </c>
      <c r="J212" s="8" t="n"/>
      <c r="K212" s="7" t="n"/>
      <c r="L212" s="6" t="n"/>
      <c r="M212" s="11">
        <f>IF($B212="","",IF(AND($J212&gt;0,$J212&gt;=$I212),"Recebido",IF($J212&gt;0,"Recebido parcial",IF(AND($E212&lt;&gt;"",TODAY()&gt;$E212),"Atrasado","Em aberto"))))</f>
        <v/>
      </c>
      <c r="N212" s="11">
        <f>IF($B212="","",IF($M212="Atrasado",TODAY()-$E212,IF(AND($K212&lt;&gt;"",$K212&gt;$E212),$K212-$E212,0)))</f>
        <v/>
      </c>
      <c r="O212" s="13">
        <f>IF($B212="","",$F212+$H212)</f>
        <v/>
      </c>
      <c r="P212" s="13">
        <f>IF($B212="","",IF($J212=0,0,ROUND($O212*IFERROR(VLOOKUP($B212,Contratos!$A:$R,10,FALSE),0),2)))</f>
        <v/>
      </c>
      <c r="Q212" s="8" t="n"/>
      <c r="R212" s="6" t="n"/>
      <c r="S212" s="13">
        <f>IF($B212="","",IF($J212=0,0,ROUND($J212-$P212-$Q212,2)))</f>
        <v/>
      </c>
      <c r="T212" s="7" t="n"/>
      <c r="U212" s="11">
        <f>IF($B212="","",IF($T212&lt;&gt;"","Repassado",IF($J212&gt;0,"Pendente","")))</f>
        <v/>
      </c>
      <c r="V212" s="6" t="n"/>
    </row>
    <row r="213">
      <c r="A213" s="12" t="n"/>
      <c r="B213" s="6" t="n"/>
      <c r="C213" s="11">
        <f>IF($B213="","",IFERROR(VLOOKUP($B213,Contratos!$A:$R,2,FALSE),""))</f>
        <v/>
      </c>
      <c r="D213" s="11">
        <f>IF($B213="","",IFERROR(VLOOKUP($B213,Contratos!$A:$R,3,FALSE),""))</f>
        <v/>
      </c>
      <c r="E213" s="7" t="n"/>
      <c r="F213" s="13">
        <f>IF($B213="","",IFERROR(VLOOKUP($B213,Contratos!$A:$R,7,FALSE),0))</f>
        <v/>
      </c>
      <c r="G213" s="8" t="n"/>
      <c r="H213" s="8" t="n"/>
      <c r="I213" s="13">
        <f>IF($B213="","",$F213+$G213+$H213)</f>
        <v/>
      </c>
      <c r="J213" s="8" t="n"/>
      <c r="K213" s="7" t="n"/>
      <c r="L213" s="6" t="n"/>
      <c r="M213" s="11">
        <f>IF($B213="","",IF(AND($J213&gt;0,$J213&gt;=$I213),"Recebido",IF($J213&gt;0,"Recebido parcial",IF(AND($E213&lt;&gt;"",TODAY()&gt;$E213),"Atrasado","Em aberto"))))</f>
        <v/>
      </c>
      <c r="N213" s="11">
        <f>IF($B213="","",IF($M213="Atrasado",TODAY()-$E213,IF(AND($K213&lt;&gt;"",$K213&gt;$E213),$K213-$E213,0)))</f>
        <v/>
      </c>
      <c r="O213" s="13">
        <f>IF($B213="","",$F213+$H213)</f>
        <v/>
      </c>
      <c r="P213" s="13">
        <f>IF($B213="","",IF($J213=0,0,ROUND($O213*IFERROR(VLOOKUP($B213,Contratos!$A:$R,10,FALSE),0),2)))</f>
        <v/>
      </c>
      <c r="Q213" s="8" t="n"/>
      <c r="R213" s="6" t="n"/>
      <c r="S213" s="13">
        <f>IF($B213="","",IF($J213=0,0,ROUND($J213-$P213-$Q213,2)))</f>
        <v/>
      </c>
      <c r="T213" s="7" t="n"/>
      <c r="U213" s="11">
        <f>IF($B213="","",IF($T213&lt;&gt;"","Repassado",IF($J213&gt;0,"Pendente","")))</f>
        <v/>
      </c>
      <c r="V213" s="6" t="n"/>
    </row>
    <row r="214">
      <c r="A214" s="12" t="n"/>
      <c r="B214" s="6" t="n"/>
      <c r="C214" s="11">
        <f>IF($B214="","",IFERROR(VLOOKUP($B214,Contratos!$A:$R,2,FALSE),""))</f>
        <v/>
      </c>
      <c r="D214" s="11">
        <f>IF($B214="","",IFERROR(VLOOKUP($B214,Contratos!$A:$R,3,FALSE),""))</f>
        <v/>
      </c>
      <c r="E214" s="7" t="n"/>
      <c r="F214" s="13">
        <f>IF($B214="","",IFERROR(VLOOKUP($B214,Contratos!$A:$R,7,FALSE),0))</f>
        <v/>
      </c>
      <c r="G214" s="8" t="n"/>
      <c r="H214" s="8" t="n"/>
      <c r="I214" s="13">
        <f>IF($B214="","",$F214+$G214+$H214)</f>
        <v/>
      </c>
      <c r="J214" s="8" t="n"/>
      <c r="K214" s="7" t="n"/>
      <c r="L214" s="6" t="n"/>
      <c r="M214" s="11">
        <f>IF($B214="","",IF(AND($J214&gt;0,$J214&gt;=$I214),"Recebido",IF($J214&gt;0,"Recebido parcial",IF(AND($E214&lt;&gt;"",TODAY()&gt;$E214),"Atrasado","Em aberto"))))</f>
        <v/>
      </c>
      <c r="N214" s="11">
        <f>IF($B214="","",IF($M214="Atrasado",TODAY()-$E214,IF(AND($K214&lt;&gt;"",$K214&gt;$E214),$K214-$E214,0)))</f>
        <v/>
      </c>
      <c r="O214" s="13">
        <f>IF($B214="","",$F214+$H214)</f>
        <v/>
      </c>
      <c r="P214" s="13">
        <f>IF($B214="","",IF($J214=0,0,ROUND($O214*IFERROR(VLOOKUP($B214,Contratos!$A:$R,10,FALSE),0),2)))</f>
        <v/>
      </c>
      <c r="Q214" s="8" t="n"/>
      <c r="R214" s="6" t="n"/>
      <c r="S214" s="13">
        <f>IF($B214="","",IF($J214=0,0,ROUND($J214-$P214-$Q214,2)))</f>
        <v/>
      </c>
      <c r="T214" s="7" t="n"/>
      <c r="U214" s="11">
        <f>IF($B214="","",IF($T214&lt;&gt;"","Repassado",IF($J214&gt;0,"Pendente","")))</f>
        <v/>
      </c>
      <c r="V214" s="6" t="n"/>
    </row>
    <row r="215">
      <c r="A215" s="12" t="n"/>
      <c r="B215" s="6" t="n"/>
      <c r="C215" s="11">
        <f>IF($B215="","",IFERROR(VLOOKUP($B215,Contratos!$A:$R,2,FALSE),""))</f>
        <v/>
      </c>
      <c r="D215" s="11">
        <f>IF($B215="","",IFERROR(VLOOKUP($B215,Contratos!$A:$R,3,FALSE),""))</f>
        <v/>
      </c>
      <c r="E215" s="7" t="n"/>
      <c r="F215" s="13">
        <f>IF($B215="","",IFERROR(VLOOKUP($B215,Contratos!$A:$R,7,FALSE),0))</f>
        <v/>
      </c>
      <c r="G215" s="8" t="n"/>
      <c r="H215" s="8" t="n"/>
      <c r="I215" s="13">
        <f>IF($B215="","",$F215+$G215+$H215)</f>
        <v/>
      </c>
      <c r="J215" s="8" t="n"/>
      <c r="K215" s="7" t="n"/>
      <c r="L215" s="6" t="n"/>
      <c r="M215" s="11">
        <f>IF($B215="","",IF(AND($J215&gt;0,$J215&gt;=$I215),"Recebido",IF($J215&gt;0,"Recebido parcial",IF(AND($E215&lt;&gt;"",TODAY()&gt;$E215),"Atrasado","Em aberto"))))</f>
        <v/>
      </c>
      <c r="N215" s="11">
        <f>IF($B215="","",IF($M215="Atrasado",TODAY()-$E215,IF(AND($K215&lt;&gt;"",$K215&gt;$E215),$K215-$E215,0)))</f>
        <v/>
      </c>
      <c r="O215" s="13">
        <f>IF($B215="","",$F215+$H215)</f>
        <v/>
      </c>
      <c r="P215" s="13">
        <f>IF($B215="","",IF($J215=0,0,ROUND($O215*IFERROR(VLOOKUP($B215,Contratos!$A:$R,10,FALSE),0),2)))</f>
        <v/>
      </c>
      <c r="Q215" s="8" t="n"/>
      <c r="R215" s="6" t="n"/>
      <c r="S215" s="13">
        <f>IF($B215="","",IF($J215=0,0,ROUND($J215-$P215-$Q215,2)))</f>
        <v/>
      </c>
      <c r="T215" s="7" t="n"/>
      <c r="U215" s="11">
        <f>IF($B215="","",IF($T215&lt;&gt;"","Repassado",IF($J215&gt;0,"Pendente","")))</f>
        <v/>
      </c>
      <c r="V215" s="6" t="n"/>
    </row>
    <row r="216">
      <c r="A216" s="12" t="n"/>
      <c r="B216" s="6" t="n"/>
      <c r="C216" s="11">
        <f>IF($B216="","",IFERROR(VLOOKUP($B216,Contratos!$A:$R,2,FALSE),""))</f>
        <v/>
      </c>
      <c r="D216" s="11">
        <f>IF($B216="","",IFERROR(VLOOKUP($B216,Contratos!$A:$R,3,FALSE),""))</f>
        <v/>
      </c>
      <c r="E216" s="7" t="n"/>
      <c r="F216" s="13">
        <f>IF($B216="","",IFERROR(VLOOKUP($B216,Contratos!$A:$R,7,FALSE),0))</f>
        <v/>
      </c>
      <c r="G216" s="8" t="n"/>
      <c r="H216" s="8" t="n"/>
      <c r="I216" s="13">
        <f>IF($B216="","",$F216+$G216+$H216)</f>
        <v/>
      </c>
      <c r="J216" s="8" t="n"/>
      <c r="K216" s="7" t="n"/>
      <c r="L216" s="6" t="n"/>
      <c r="M216" s="11">
        <f>IF($B216="","",IF(AND($J216&gt;0,$J216&gt;=$I216),"Recebido",IF($J216&gt;0,"Recebido parcial",IF(AND($E216&lt;&gt;"",TODAY()&gt;$E216),"Atrasado","Em aberto"))))</f>
        <v/>
      </c>
      <c r="N216" s="11">
        <f>IF($B216="","",IF($M216="Atrasado",TODAY()-$E216,IF(AND($K216&lt;&gt;"",$K216&gt;$E216),$K216-$E216,0)))</f>
        <v/>
      </c>
      <c r="O216" s="13">
        <f>IF($B216="","",$F216+$H216)</f>
        <v/>
      </c>
      <c r="P216" s="13">
        <f>IF($B216="","",IF($J216=0,0,ROUND($O216*IFERROR(VLOOKUP($B216,Contratos!$A:$R,10,FALSE),0),2)))</f>
        <v/>
      </c>
      <c r="Q216" s="8" t="n"/>
      <c r="R216" s="6" t="n"/>
      <c r="S216" s="13">
        <f>IF($B216="","",IF($J216=0,0,ROUND($J216-$P216-$Q216,2)))</f>
        <v/>
      </c>
      <c r="T216" s="7" t="n"/>
      <c r="U216" s="11">
        <f>IF($B216="","",IF($T216&lt;&gt;"","Repassado",IF($J216&gt;0,"Pendente","")))</f>
        <v/>
      </c>
      <c r="V216" s="6" t="n"/>
    </row>
    <row r="217">
      <c r="A217" s="12" t="n"/>
      <c r="B217" s="6" t="n"/>
      <c r="C217" s="11">
        <f>IF($B217="","",IFERROR(VLOOKUP($B217,Contratos!$A:$R,2,FALSE),""))</f>
        <v/>
      </c>
      <c r="D217" s="11">
        <f>IF($B217="","",IFERROR(VLOOKUP($B217,Contratos!$A:$R,3,FALSE),""))</f>
        <v/>
      </c>
      <c r="E217" s="7" t="n"/>
      <c r="F217" s="13">
        <f>IF($B217="","",IFERROR(VLOOKUP($B217,Contratos!$A:$R,7,FALSE),0))</f>
        <v/>
      </c>
      <c r="G217" s="8" t="n"/>
      <c r="H217" s="8" t="n"/>
      <c r="I217" s="13">
        <f>IF($B217="","",$F217+$G217+$H217)</f>
        <v/>
      </c>
      <c r="J217" s="8" t="n"/>
      <c r="K217" s="7" t="n"/>
      <c r="L217" s="6" t="n"/>
      <c r="M217" s="11">
        <f>IF($B217="","",IF(AND($J217&gt;0,$J217&gt;=$I217),"Recebido",IF($J217&gt;0,"Recebido parcial",IF(AND($E217&lt;&gt;"",TODAY()&gt;$E217),"Atrasado","Em aberto"))))</f>
        <v/>
      </c>
      <c r="N217" s="11">
        <f>IF($B217="","",IF($M217="Atrasado",TODAY()-$E217,IF(AND($K217&lt;&gt;"",$K217&gt;$E217),$K217-$E217,0)))</f>
        <v/>
      </c>
      <c r="O217" s="13">
        <f>IF($B217="","",$F217+$H217)</f>
        <v/>
      </c>
      <c r="P217" s="13">
        <f>IF($B217="","",IF($J217=0,0,ROUND($O217*IFERROR(VLOOKUP($B217,Contratos!$A:$R,10,FALSE),0),2)))</f>
        <v/>
      </c>
      <c r="Q217" s="8" t="n"/>
      <c r="R217" s="6" t="n"/>
      <c r="S217" s="13">
        <f>IF($B217="","",IF($J217=0,0,ROUND($J217-$P217-$Q217,2)))</f>
        <v/>
      </c>
      <c r="T217" s="7" t="n"/>
      <c r="U217" s="11">
        <f>IF($B217="","",IF($T217&lt;&gt;"","Repassado",IF($J217&gt;0,"Pendente","")))</f>
        <v/>
      </c>
      <c r="V217" s="6" t="n"/>
    </row>
    <row r="218">
      <c r="A218" s="12" t="n"/>
      <c r="B218" s="6" t="n"/>
      <c r="C218" s="11">
        <f>IF($B218="","",IFERROR(VLOOKUP($B218,Contratos!$A:$R,2,FALSE),""))</f>
        <v/>
      </c>
      <c r="D218" s="11">
        <f>IF($B218="","",IFERROR(VLOOKUP($B218,Contratos!$A:$R,3,FALSE),""))</f>
        <v/>
      </c>
      <c r="E218" s="7" t="n"/>
      <c r="F218" s="13">
        <f>IF($B218="","",IFERROR(VLOOKUP($B218,Contratos!$A:$R,7,FALSE),0))</f>
        <v/>
      </c>
      <c r="G218" s="8" t="n"/>
      <c r="H218" s="8" t="n"/>
      <c r="I218" s="13">
        <f>IF($B218="","",$F218+$G218+$H218)</f>
        <v/>
      </c>
      <c r="J218" s="8" t="n"/>
      <c r="K218" s="7" t="n"/>
      <c r="L218" s="6" t="n"/>
      <c r="M218" s="11">
        <f>IF($B218="","",IF(AND($J218&gt;0,$J218&gt;=$I218),"Recebido",IF($J218&gt;0,"Recebido parcial",IF(AND($E218&lt;&gt;"",TODAY()&gt;$E218),"Atrasado","Em aberto"))))</f>
        <v/>
      </c>
      <c r="N218" s="11">
        <f>IF($B218="","",IF($M218="Atrasado",TODAY()-$E218,IF(AND($K218&lt;&gt;"",$K218&gt;$E218),$K218-$E218,0)))</f>
        <v/>
      </c>
      <c r="O218" s="13">
        <f>IF($B218="","",$F218+$H218)</f>
        <v/>
      </c>
      <c r="P218" s="13">
        <f>IF($B218="","",IF($J218=0,0,ROUND($O218*IFERROR(VLOOKUP($B218,Contratos!$A:$R,10,FALSE),0),2)))</f>
        <v/>
      </c>
      <c r="Q218" s="8" t="n"/>
      <c r="R218" s="6" t="n"/>
      <c r="S218" s="13">
        <f>IF($B218="","",IF($J218=0,0,ROUND($J218-$P218-$Q218,2)))</f>
        <v/>
      </c>
      <c r="T218" s="7" t="n"/>
      <c r="U218" s="11">
        <f>IF($B218="","",IF($T218&lt;&gt;"","Repassado",IF($J218&gt;0,"Pendente","")))</f>
        <v/>
      </c>
      <c r="V218" s="6" t="n"/>
    </row>
    <row r="219">
      <c r="A219" s="12" t="n"/>
      <c r="B219" s="6" t="n"/>
      <c r="C219" s="11">
        <f>IF($B219="","",IFERROR(VLOOKUP($B219,Contratos!$A:$R,2,FALSE),""))</f>
        <v/>
      </c>
      <c r="D219" s="11">
        <f>IF($B219="","",IFERROR(VLOOKUP($B219,Contratos!$A:$R,3,FALSE),""))</f>
        <v/>
      </c>
      <c r="E219" s="7" t="n"/>
      <c r="F219" s="13">
        <f>IF($B219="","",IFERROR(VLOOKUP($B219,Contratos!$A:$R,7,FALSE),0))</f>
        <v/>
      </c>
      <c r="G219" s="8" t="n"/>
      <c r="H219" s="8" t="n"/>
      <c r="I219" s="13">
        <f>IF($B219="","",$F219+$G219+$H219)</f>
        <v/>
      </c>
      <c r="J219" s="8" t="n"/>
      <c r="K219" s="7" t="n"/>
      <c r="L219" s="6" t="n"/>
      <c r="M219" s="11">
        <f>IF($B219="","",IF(AND($J219&gt;0,$J219&gt;=$I219),"Recebido",IF($J219&gt;0,"Recebido parcial",IF(AND($E219&lt;&gt;"",TODAY()&gt;$E219),"Atrasado","Em aberto"))))</f>
        <v/>
      </c>
      <c r="N219" s="11">
        <f>IF($B219="","",IF($M219="Atrasado",TODAY()-$E219,IF(AND($K219&lt;&gt;"",$K219&gt;$E219),$K219-$E219,0)))</f>
        <v/>
      </c>
      <c r="O219" s="13">
        <f>IF($B219="","",$F219+$H219)</f>
        <v/>
      </c>
      <c r="P219" s="13">
        <f>IF($B219="","",IF($J219=0,0,ROUND($O219*IFERROR(VLOOKUP($B219,Contratos!$A:$R,10,FALSE),0),2)))</f>
        <v/>
      </c>
      <c r="Q219" s="8" t="n"/>
      <c r="R219" s="6" t="n"/>
      <c r="S219" s="13">
        <f>IF($B219="","",IF($J219=0,0,ROUND($J219-$P219-$Q219,2)))</f>
        <v/>
      </c>
      <c r="T219" s="7" t="n"/>
      <c r="U219" s="11">
        <f>IF($B219="","",IF($T219&lt;&gt;"","Repassado",IF($J219&gt;0,"Pendente","")))</f>
        <v/>
      </c>
      <c r="V219" s="6" t="n"/>
    </row>
    <row r="220">
      <c r="A220" s="12" t="n"/>
      <c r="B220" s="6" t="n"/>
      <c r="C220" s="11">
        <f>IF($B220="","",IFERROR(VLOOKUP($B220,Contratos!$A:$R,2,FALSE),""))</f>
        <v/>
      </c>
      <c r="D220" s="11">
        <f>IF($B220="","",IFERROR(VLOOKUP($B220,Contratos!$A:$R,3,FALSE),""))</f>
        <v/>
      </c>
      <c r="E220" s="7" t="n"/>
      <c r="F220" s="13">
        <f>IF($B220="","",IFERROR(VLOOKUP($B220,Contratos!$A:$R,7,FALSE),0))</f>
        <v/>
      </c>
      <c r="G220" s="8" t="n"/>
      <c r="H220" s="8" t="n"/>
      <c r="I220" s="13">
        <f>IF($B220="","",$F220+$G220+$H220)</f>
        <v/>
      </c>
      <c r="J220" s="8" t="n"/>
      <c r="K220" s="7" t="n"/>
      <c r="L220" s="6" t="n"/>
      <c r="M220" s="11">
        <f>IF($B220="","",IF(AND($J220&gt;0,$J220&gt;=$I220),"Recebido",IF($J220&gt;0,"Recebido parcial",IF(AND($E220&lt;&gt;"",TODAY()&gt;$E220),"Atrasado","Em aberto"))))</f>
        <v/>
      </c>
      <c r="N220" s="11">
        <f>IF($B220="","",IF($M220="Atrasado",TODAY()-$E220,IF(AND($K220&lt;&gt;"",$K220&gt;$E220),$K220-$E220,0)))</f>
        <v/>
      </c>
      <c r="O220" s="13">
        <f>IF($B220="","",$F220+$H220)</f>
        <v/>
      </c>
      <c r="P220" s="13">
        <f>IF($B220="","",IF($J220=0,0,ROUND($O220*IFERROR(VLOOKUP($B220,Contratos!$A:$R,10,FALSE),0),2)))</f>
        <v/>
      </c>
      <c r="Q220" s="8" t="n"/>
      <c r="R220" s="6" t="n"/>
      <c r="S220" s="13">
        <f>IF($B220="","",IF($J220=0,0,ROUND($J220-$P220-$Q220,2)))</f>
        <v/>
      </c>
      <c r="T220" s="7" t="n"/>
      <c r="U220" s="11">
        <f>IF($B220="","",IF($T220&lt;&gt;"","Repassado",IF($J220&gt;0,"Pendente","")))</f>
        <v/>
      </c>
      <c r="V220" s="6" t="n"/>
    </row>
    <row r="221">
      <c r="A221" s="12" t="n"/>
      <c r="B221" s="6" t="n"/>
      <c r="C221" s="11">
        <f>IF($B221="","",IFERROR(VLOOKUP($B221,Contratos!$A:$R,2,FALSE),""))</f>
        <v/>
      </c>
      <c r="D221" s="11">
        <f>IF($B221="","",IFERROR(VLOOKUP($B221,Contratos!$A:$R,3,FALSE),""))</f>
        <v/>
      </c>
      <c r="E221" s="7" t="n"/>
      <c r="F221" s="13">
        <f>IF($B221="","",IFERROR(VLOOKUP($B221,Contratos!$A:$R,7,FALSE),0))</f>
        <v/>
      </c>
      <c r="G221" s="8" t="n"/>
      <c r="H221" s="8" t="n"/>
      <c r="I221" s="13">
        <f>IF($B221="","",$F221+$G221+$H221)</f>
        <v/>
      </c>
      <c r="J221" s="8" t="n"/>
      <c r="K221" s="7" t="n"/>
      <c r="L221" s="6" t="n"/>
      <c r="M221" s="11">
        <f>IF($B221="","",IF(AND($J221&gt;0,$J221&gt;=$I221),"Recebido",IF($J221&gt;0,"Recebido parcial",IF(AND($E221&lt;&gt;"",TODAY()&gt;$E221),"Atrasado","Em aberto"))))</f>
        <v/>
      </c>
      <c r="N221" s="11">
        <f>IF($B221="","",IF($M221="Atrasado",TODAY()-$E221,IF(AND($K221&lt;&gt;"",$K221&gt;$E221),$K221-$E221,0)))</f>
        <v/>
      </c>
      <c r="O221" s="13">
        <f>IF($B221="","",$F221+$H221)</f>
        <v/>
      </c>
      <c r="P221" s="13">
        <f>IF($B221="","",IF($J221=0,0,ROUND($O221*IFERROR(VLOOKUP($B221,Contratos!$A:$R,10,FALSE),0),2)))</f>
        <v/>
      </c>
      <c r="Q221" s="8" t="n"/>
      <c r="R221" s="6" t="n"/>
      <c r="S221" s="13">
        <f>IF($B221="","",IF($J221=0,0,ROUND($J221-$P221-$Q221,2)))</f>
        <v/>
      </c>
      <c r="T221" s="7" t="n"/>
      <c r="U221" s="11">
        <f>IF($B221="","",IF($T221&lt;&gt;"","Repassado",IF($J221&gt;0,"Pendente","")))</f>
        <v/>
      </c>
      <c r="V221" s="6" t="n"/>
    </row>
    <row r="222">
      <c r="A222" s="12" t="n"/>
      <c r="B222" s="6" t="n"/>
      <c r="C222" s="11">
        <f>IF($B222="","",IFERROR(VLOOKUP($B222,Contratos!$A:$R,2,FALSE),""))</f>
        <v/>
      </c>
      <c r="D222" s="11">
        <f>IF($B222="","",IFERROR(VLOOKUP($B222,Contratos!$A:$R,3,FALSE),""))</f>
        <v/>
      </c>
      <c r="E222" s="7" t="n"/>
      <c r="F222" s="13">
        <f>IF($B222="","",IFERROR(VLOOKUP($B222,Contratos!$A:$R,7,FALSE),0))</f>
        <v/>
      </c>
      <c r="G222" s="8" t="n"/>
      <c r="H222" s="8" t="n"/>
      <c r="I222" s="13">
        <f>IF($B222="","",$F222+$G222+$H222)</f>
        <v/>
      </c>
      <c r="J222" s="8" t="n"/>
      <c r="K222" s="7" t="n"/>
      <c r="L222" s="6" t="n"/>
      <c r="M222" s="11">
        <f>IF($B222="","",IF(AND($J222&gt;0,$J222&gt;=$I222),"Recebido",IF($J222&gt;0,"Recebido parcial",IF(AND($E222&lt;&gt;"",TODAY()&gt;$E222),"Atrasado","Em aberto"))))</f>
        <v/>
      </c>
      <c r="N222" s="11">
        <f>IF($B222="","",IF($M222="Atrasado",TODAY()-$E222,IF(AND($K222&lt;&gt;"",$K222&gt;$E222),$K222-$E222,0)))</f>
        <v/>
      </c>
      <c r="O222" s="13">
        <f>IF($B222="","",$F222+$H222)</f>
        <v/>
      </c>
      <c r="P222" s="13">
        <f>IF($B222="","",IF($J222=0,0,ROUND($O222*IFERROR(VLOOKUP($B222,Contratos!$A:$R,10,FALSE),0),2)))</f>
        <v/>
      </c>
      <c r="Q222" s="8" t="n"/>
      <c r="R222" s="6" t="n"/>
      <c r="S222" s="13">
        <f>IF($B222="","",IF($J222=0,0,ROUND($J222-$P222-$Q222,2)))</f>
        <v/>
      </c>
      <c r="T222" s="7" t="n"/>
      <c r="U222" s="11">
        <f>IF($B222="","",IF($T222&lt;&gt;"","Repassado",IF($J222&gt;0,"Pendente","")))</f>
        <v/>
      </c>
      <c r="V222" s="6" t="n"/>
    </row>
    <row r="223">
      <c r="A223" s="12" t="n"/>
      <c r="B223" s="6" t="n"/>
      <c r="C223" s="11">
        <f>IF($B223="","",IFERROR(VLOOKUP($B223,Contratos!$A:$R,2,FALSE),""))</f>
        <v/>
      </c>
      <c r="D223" s="11">
        <f>IF($B223="","",IFERROR(VLOOKUP($B223,Contratos!$A:$R,3,FALSE),""))</f>
        <v/>
      </c>
      <c r="E223" s="7" t="n"/>
      <c r="F223" s="13">
        <f>IF($B223="","",IFERROR(VLOOKUP($B223,Contratos!$A:$R,7,FALSE),0))</f>
        <v/>
      </c>
      <c r="G223" s="8" t="n"/>
      <c r="H223" s="8" t="n"/>
      <c r="I223" s="13">
        <f>IF($B223="","",$F223+$G223+$H223)</f>
        <v/>
      </c>
      <c r="J223" s="8" t="n"/>
      <c r="K223" s="7" t="n"/>
      <c r="L223" s="6" t="n"/>
      <c r="M223" s="11">
        <f>IF($B223="","",IF(AND($J223&gt;0,$J223&gt;=$I223),"Recebido",IF($J223&gt;0,"Recebido parcial",IF(AND($E223&lt;&gt;"",TODAY()&gt;$E223),"Atrasado","Em aberto"))))</f>
        <v/>
      </c>
      <c r="N223" s="11">
        <f>IF($B223="","",IF($M223="Atrasado",TODAY()-$E223,IF(AND($K223&lt;&gt;"",$K223&gt;$E223),$K223-$E223,0)))</f>
        <v/>
      </c>
      <c r="O223" s="13">
        <f>IF($B223="","",$F223+$H223)</f>
        <v/>
      </c>
      <c r="P223" s="13">
        <f>IF($B223="","",IF($J223=0,0,ROUND($O223*IFERROR(VLOOKUP($B223,Contratos!$A:$R,10,FALSE),0),2)))</f>
        <v/>
      </c>
      <c r="Q223" s="8" t="n"/>
      <c r="R223" s="6" t="n"/>
      <c r="S223" s="13">
        <f>IF($B223="","",IF($J223=0,0,ROUND($J223-$P223-$Q223,2)))</f>
        <v/>
      </c>
      <c r="T223" s="7" t="n"/>
      <c r="U223" s="11">
        <f>IF($B223="","",IF($T223&lt;&gt;"","Repassado",IF($J223&gt;0,"Pendente","")))</f>
        <v/>
      </c>
      <c r="V223" s="6" t="n"/>
    </row>
    <row r="224">
      <c r="A224" s="12" t="n"/>
      <c r="B224" s="6" t="n"/>
      <c r="C224" s="11">
        <f>IF($B224="","",IFERROR(VLOOKUP($B224,Contratos!$A:$R,2,FALSE),""))</f>
        <v/>
      </c>
      <c r="D224" s="11">
        <f>IF($B224="","",IFERROR(VLOOKUP($B224,Contratos!$A:$R,3,FALSE),""))</f>
        <v/>
      </c>
      <c r="E224" s="7" t="n"/>
      <c r="F224" s="13">
        <f>IF($B224="","",IFERROR(VLOOKUP($B224,Contratos!$A:$R,7,FALSE),0))</f>
        <v/>
      </c>
      <c r="G224" s="8" t="n"/>
      <c r="H224" s="8" t="n"/>
      <c r="I224" s="13">
        <f>IF($B224="","",$F224+$G224+$H224)</f>
        <v/>
      </c>
      <c r="J224" s="8" t="n"/>
      <c r="K224" s="7" t="n"/>
      <c r="L224" s="6" t="n"/>
      <c r="M224" s="11">
        <f>IF($B224="","",IF(AND($J224&gt;0,$J224&gt;=$I224),"Recebido",IF($J224&gt;0,"Recebido parcial",IF(AND($E224&lt;&gt;"",TODAY()&gt;$E224),"Atrasado","Em aberto"))))</f>
        <v/>
      </c>
      <c r="N224" s="11">
        <f>IF($B224="","",IF($M224="Atrasado",TODAY()-$E224,IF(AND($K224&lt;&gt;"",$K224&gt;$E224),$K224-$E224,0)))</f>
        <v/>
      </c>
      <c r="O224" s="13">
        <f>IF($B224="","",$F224+$H224)</f>
        <v/>
      </c>
      <c r="P224" s="13">
        <f>IF($B224="","",IF($J224=0,0,ROUND($O224*IFERROR(VLOOKUP($B224,Contratos!$A:$R,10,FALSE),0),2)))</f>
        <v/>
      </c>
      <c r="Q224" s="8" t="n"/>
      <c r="R224" s="6" t="n"/>
      <c r="S224" s="13">
        <f>IF($B224="","",IF($J224=0,0,ROUND($J224-$P224-$Q224,2)))</f>
        <v/>
      </c>
      <c r="T224" s="7" t="n"/>
      <c r="U224" s="11">
        <f>IF($B224="","",IF($T224&lt;&gt;"","Repassado",IF($J224&gt;0,"Pendente","")))</f>
        <v/>
      </c>
      <c r="V224" s="6" t="n"/>
    </row>
    <row r="225">
      <c r="A225" s="12" t="n"/>
      <c r="B225" s="6" t="n"/>
      <c r="C225" s="11">
        <f>IF($B225="","",IFERROR(VLOOKUP($B225,Contratos!$A:$R,2,FALSE),""))</f>
        <v/>
      </c>
      <c r="D225" s="11">
        <f>IF($B225="","",IFERROR(VLOOKUP($B225,Contratos!$A:$R,3,FALSE),""))</f>
        <v/>
      </c>
      <c r="E225" s="7" t="n"/>
      <c r="F225" s="13">
        <f>IF($B225="","",IFERROR(VLOOKUP($B225,Contratos!$A:$R,7,FALSE),0))</f>
        <v/>
      </c>
      <c r="G225" s="8" t="n"/>
      <c r="H225" s="8" t="n"/>
      <c r="I225" s="13">
        <f>IF($B225="","",$F225+$G225+$H225)</f>
        <v/>
      </c>
      <c r="J225" s="8" t="n"/>
      <c r="K225" s="7" t="n"/>
      <c r="L225" s="6" t="n"/>
      <c r="M225" s="11">
        <f>IF($B225="","",IF(AND($J225&gt;0,$J225&gt;=$I225),"Recebido",IF($J225&gt;0,"Recebido parcial",IF(AND($E225&lt;&gt;"",TODAY()&gt;$E225),"Atrasado","Em aberto"))))</f>
        <v/>
      </c>
      <c r="N225" s="11">
        <f>IF($B225="","",IF($M225="Atrasado",TODAY()-$E225,IF(AND($K225&lt;&gt;"",$K225&gt;$E225),$K225-$E225,0)))</f>
        <v/>
      </c>
      <c r="O225" s="13">
        <f>IF($B225="","",$F225+$H225)</f>
        <v/>
      </c>
      <c r="P225" s="13">
        <f>IF($B225="","",IF($J225=0,0,ROUND($O225*IFERROR(VLOOKUP($B225,Contratos!$A:$R,10,FALSE),0),2)))</f>
        <v/>
      </c>
      <c r="Q225" s="8" t="n"/>
      <c r="R225" s="6" t="n"/>
      <c r="S225" s="13">
        <f>IF($B225="","",IF($J225=0,0,ROUND($J225-$P225-$Q225,2)))</f>
        <v/>
      </c>
      <c r="T225" s="7" t="n"/>
      <c r="U225" s="11">
        <f>IF($B225="","",IF($T225&lt;&gt;"","Repassado",IF($J225&gt;0,"Pendente","")))</f>
        <v/>
      </c>
      <c r="V225" s="6" t="n"/>
    </row>
    <row r="226">
      <c r="A226" s="12" t="n"/>
      <c r="B226" s="6" t="n"/>
      <c r="C226" s="11">
        <f>IF($B226="","",IFERROR(VLOOKUP($B226,Contratos!$A:$R,2,FALSE),""))</f>
        <v/>
      </c>
      <c r="D226" s="11">
        <f>IF($B226="","",IFERROR(VLOOKUP($B226,Contratos!$A:$R,3,FALSE),""))</f>
        <v/>
      </c>
      <c r="E226" s="7" t="n"/>
      <c r="F226" s="13">
        <f>IF($B226="","",IFERROR(VLOOKUP($B226,Contratos!$A:$R,7,FALSE),0))</f>
        <v/>
      </c>
      <c r="G226" s="8" t="n"/>
      <c r="H226" s="8" t="n"/>
      <c r="I226" s="13">
        <f>IF($B226="","",$F226+$G226+$H226)</f>
        <v/>
      </c>
      <c r="J226" s="8" t="n"/>
      <c r="K226" s="7" t="n"/>
      <c r="L226" s="6" t="n"/>
      <c r="M226" s="11">
        <f>IF($B226="","",IF(AND($J226&gt;0,$J226&gt;=$I226),"Recebido",IF($J226&gt;0,"Recebido parcial",IF(AND($E226&lt;&gt;"",TODAY()&gt;$E226),"Atrasado","Em aberto"))))</f>
        <v/>
      </c>
      <c r="N226" s="11">
        <f>IF($B226="","",IF($M226="Atrasado",TODAY()-$E226,IF(AND($K226&lt;&gt;"",$K226&gt;$E226),$K226-$E226,0)))</f>
        <v/>
      </c>
      <c r="O226" s="13">
        <f>IF($B226="","",$F226+$H226)</f>
        <v/>
      </c>
      <c r="P226" s="13">
        <f>IF($B226="","",IF($J226=0,0,ROUND($O226*IFERROR(VLOOKUP($B226,Contratos!$A:$R,10,FALSE),0),2)))</f>
        <v/>
      </c>
      <c r="Q226" s="8" t="n"/>
      <c r="R226" s="6" t="n"/>
      <c r="S226" s="13">
        <f>IF($B226="","",IF($J226=0,0,ROUND($J226-$P226-$Q226,2)))</f>
        <v/>
      </c>
      <c r="T226" s="7" t="n"/>
      <c r="U226" s="11">
        <f>IF($B226="","",IF($T226&lt;&gt;"","Repassado",IF($J226&gt;0,"Pendente","")))</f>
        <v/>
      </c>
      <c r="V226" s="6" t="n"/>
    </row>
    <row r="227">
      <c r="A227" s="12" t="n"/>
      <c r="B227" s="6" t="n"/>
      <c r="C227" s="11">
        <f>IF($B227="","",IFERROR(VLOOKUP($B227,Contratos!$A:$R,2,FALSE),""))</f>
        <v/>
      </c>
      <c r="D227" s="11">
        <f>IF($B227="","",IFERROR(VLOOKUP($B227,Contratos!$A:$R,3,FALSE),""))</f>
        <v/>
      </c>
      <c r="E227" s="7" t="n"/>
      <c r="F227" s="13">
        <f>IF($B227="","",IFERROR(VLOOKUP($B227,Contratos!$A:$R,7,FALSE),0))</f>
        <v/>
      </c>
      <c r="G227" s="8" t="n"/>
      <c r="H227" s="8" t="n"/>
      <c r="I227" s="13">
        <f>IF($B227="","",$F227+$G227+$H227)</f>
        <v/>
      </c>
      <c r="J227" s="8" t="n"/>
      <c r="K227" s="7" t="n"/>
      <c r="L227" s="6" t="n"/>
      <c r="M227" s="11">
        <f>IF($B227="","",IF(AND($J227&gt;0,$J227&gt;=$I227),"Recebido",IF($J227&gt;0,"Recebido parcial",IF(AND($E227&lt;&gt;"",TODAY()&gt;$E227),"Atrasado","Em aberto"))))</f>
        <v/>
      </c>
      <c r="N227" s="11">
        <f>IF($B227="","",IF($M227="Atrasado",TODAY()-$E227,IF(AND($K227&lt;&gt;"",$K227&gt;$E227),$K227-$E227,0)))</f>
        <v/>
      </c>
      <c r="O227" s="13">
        <f>IF($B227="","",$F227+$H227)</f>
        <v/>
      </c>
      <c r="P227" s="13">
        <f>IF($B227="","",IF($J227=0,0,ROUND($O227*IFERROR(VLOOKUP($B227,Contratos!$A:$R,10,FALSE),0),2)))</f>
        <v/>
      </c>
      <c r="Q227" s="8" t="n"/>
      <c r="R227" s="6" t="n"/>
      <c r="S227" s="13">
        <f>IF($B227="","",IF($J227=0,0,ROUND($J227-$P227-$Q227,2)))</f>
        <v/>
      </c>
      <c r="T227" s="7" t="n"/>
      <c r="U227" s="11">
        <f>IF($B227="","",IF($T227&lt;&gt;"","Repassado",IF($J227&gt;0,"Pendente","")))</f>
        <v/>
      </c>
      <c r="V227" s="6" t="n"/>
    </row>
    <row r="228">
      <c r="A228" s="12" t="n"/>
      <c r="B228" s="6" t="n"/>
      <c r="C228" s="11">
        <f>IF($B228="","",IFERROR(VLOOKUP($B228,Contratos!$A:$R,2,FALSE),""))</f>
        <v/>
      </c>
      <c r="D228" s="11">
        <f>IF($B228="","",IFERROR(VLOOKUP($B228,Contratos!$A:$R,3,FALSE),""))</f>
        <v/>
      </c>
      <c r="E228" s="7" t="n"/>
      <c r="F228" s="13">
        <f>IF($B228="","",IFERROR(VLOOKUP($B228,Contratos!$A:$R,7,FALSE),0))</f>
        <v/>
      </c>
      <c r="G228" s="8" t="n"/>
      <c r="H228" s="8" t="n"/>
      <c r="I228" s="13">
        <f>IF($B228="","",$F228+$G228+$H228)</f>
        <v/>
      </c>
      <c r="J228" s="8" t="n"/>
      <c r="K228" s="7" t="n"/>
      <c r="L228" s="6" t="n"/>
      <c r="M228" s="11">
        <f>IF($B228="","",IF(AND($J228&gt;0,$J228&gt;=$I228),"Recebido",IF($J228&gt;0,"Recebido parcial",IF(AND($E228&lt;&gt;"",TODAY()&gt;$E228),"Atrasado","Em aberto"))))</f>
        <v/>
      </c>
      <c r="N228" s="11">
        <f>IF($B228="","",IF($M228="Atrasado",TODAY()-$E228,IF(AND($K228&lt;&gt;"",$K228&gt;$E228),$K228-$E228,0)))</f>
        <v/>
      </c>
      <c r="O228" s="13">
        <f>IF($B228="","",$F228+$H228)</f>
        <v/>
      </c>
      <c r="P228" s="13">
        <f>IF($B228="","",IF($J228=0,0,ROUND($O228*IFERROR(VLOOKUP($B228,Contratos!$A:$R,10,FALSE),0),2)))</f>
        <v/>
      </c>
      <c r="Q228" s="8" t="n"/>
      <c r="R228" s="6" t="n"/>
      <c r="S228" s="13">
        <f>IF($B228="","",IF($J228=0,0,ROUND($J228-$P228-$Q228,2)))</f>
        <v/>
      </c>
      <c r="T228" s="7" t="n"/>
      <c r="U228" s="11">
        <f>IF($B228="","",IF($T228&lt;&gt;"","Repassado",IF($J228&gt;0,"Pendente","")))</f>
        <v/>
      </c>
      <c r="V228" s="6" t="n"/>
    </row>
    <row r="229">
      <c r="A229" s="12" t="n"/>
      <c r="B229" s="6" t="n"/>
      <c r="C229" s="11">
        <f>IF($B229="","",IFERROR(VLOOKUP($B229,Contratos!$A:$R,2,FALSE),""))</f>
        <v/>
      </c>
      <c r="D229" s="11">
        <f>IF($B229="","",IFERROR(VLOOKUP($B229,Contratos!$A:$R,3,FALSE),""))</f>
        <v/>
      </c>
      <c r="E229" s="7" t="n"/>
      <c r="F229" s="13">
        <f>IF($B229="","",IFERROR(VLOOKUP($B229,Contratos!$A:$R,7,FALSE),0))</f>
        <v/>
      </c>
      <c r="G229" s="8" t="n"/>
      <c r="H229" s="8" t="n"/>
      <c r="I229" s="13">
        <f>IF($B229="","",$F229+$G229+$H229)</f>
        <v/>
      </c>
      <c r="J229" s="8" t="n"/>
      <c r="K229" s="7" t="n"/>
      <c r="L229" s="6" t="n"/>
      <c r="M229" s="11">
        <f>IF($B229="","",IF(AND($J229&gt;0,$J229&gt;=$I229),"Recebido",IF($J229&gt;0,"Recebido parcial",IF(AND($E229&lt;&gt;"",TODAY()&gt;$E229),"Atrasado","Em aberto"))))</f>
        <v/>
      </c>
      <c r="N229" s="11">
        <f>IF($B229="","",IF($M229="Atrasado",TODAY()-$E229,IF(AND($K229&lt;&gt;"",$K229&gt;$E229),$K229-$E229,0)))</f>
        <v/>
      </c>
      <c r="O229" s="13">
        <f>IF($B229="","",$F229+$H229)</f>
        <v/>
      </c>
      <c r="P229" s="13">
        <f>IF($B229="","",IF($J229=0,0,ROUND($O229*IFERROR(VLOOKUP($B229,Contratos!$A:$R,10,FALSE),0),2)))</f>
        <v/>
      </c>
      <c r="Q229" s="8" t="n"/>
      <c r="R229" s="6" t="n"/>
      <c r="S229" s="13">
        <f>IF($B229="","",IF($J229=0,0,ROUND($J229-$P229-$Q229,2)))</f>
        <v/>
      </c>
      <c r="T229" s="7" t="n"/>
      <c r="U229" s="11">
        <f>IF($B229="","",IF($T229&lt;&gt;"","Repassado",IF($J229&gt;0,"Pendente","")))</f>
        <v/>
      </c>
      <c r="V229" s="6" t="n"/>
    </row>
    <row r="230">
      <c r="A230" s="12" t="n"/>
      <c r="B230" s="6" t="n"/>
      <c r="C230" s="11">
        <f>IF($B230="","",IFERROR(VLOOKUP($B230,Contratos!$A:$R,2,FALSE),""))</f>
        <v/>
      </c>
      <c r="D230" s="11">
        <f>IF($B230="","",IFERROR(VLOOKUP($B230,Contratos!$A:$R,3,FALSE),""))</f>
        <v/>
      </c>
      <c r="E230" s="7" t="n"/>
      <c r="F230" s="13">
        <f>IF($B230="","",IFERROR(VLOOKUP($B230,Contratos!$A:$R,7,FALSE),0))</f>
        <v/>
      </c>
      <c r="G230" s="8" t="n"/>
      <c r="H230" s="8" t="n"/>
      <c r="I230" s="13">
        <f>IF($B230="","",$F230+$G230+$H230)</f>
        <v/>
      </c>
      <c r="J230" s="8" t="n"/>
      <c r="K230" s="7" t="n"/>
      <c r="L230" s="6" t="n"/>
      <c r="M230" s="11">
        <f>IF($B230="","",IF(AND($J230&gt;0,$J230&gt;=$I230),"Recebido",IF($J230&gt;0,"Recebido parcial",IF(AND($E230&lt;&gt;"",TODAY()&gt;$E230),"Atrasado","Em aberto"))))</f>
        <v/>
      </c>
      <c r="N230" s="11">
        <f>IF($B230="","",IF($M230="Atrasado",TODAY()-$E230,IF(AND($K230&lt;&gt;"",$K230&gt;$E230),$K230-$E230,0)))</f>
        <v/>
      </c>
      <c r="O230" s="13">
        <f>IF($B230="","",$F230+$H230)</f>
        <v/>
      </c>
      <c r="P230" s="13">
        <f>IF($B230="","",IF($J230=0,0,ROUND($O230*IFERROR(VLOOKUP($B230,Contratos!$A:$R,10,FALSE),0),2)))</f>
        <v/>
      </c>
      <c r="Q230" s="8" t="n"/>
      <c r="R230" s="6" t="n"/>
      <c r="S230" s="13">
        <f>IF($B230="","",IF($J230=0,0,ROUND($J230-$P230-$Q230,2)))</f>
        <v/>
      </c>
      <c r="T230" s="7" t="n"/>
      <c r="U230" s="11">
        <f>IF($B230="","",IF($T230&lt;&gt;"","Repassado",IF($J230&gt;0,"Pendente","")))</f>
        <v/>
      </c>
      <c r="V230" s="6" t="n"/>
    </row>
    <row r="231">
      <c r="A231" s="12" t="n"/>
      <c r="B231" s="6" t="n"/>
      <c r="C231" s="11">
        <f>IF($B231="","",IFERROR(VLOOKUP($B231,Contratos!$A:$R,2,FALSE),""))</f>
        <v/>
      </c>
      <c r="D231" s="11">
        <f>IF($B231="","",IFERROR(VLOOKUP($B231,Contratos!$A:$R,3,FALSE),""))</f>
        <v/>
      </c>
      <c r="E231" s="7" t="n"/>
      <c r="F231" s="13">
        <f>IF($B231="","",IFERROR(VLOOKUP($B231,Contratos!$A:$R,7,FALSE),0))</f>
        <v/>
      </c>
      <c r="G231" s="8" t="n"/>
      <c r="H231" s="8" t="n"/>
      <c r="I231" s="13">
        <f>IF($B231="","",$F231+$G231+$H231)</f>
        <v/>
      </c>
      <c r="J231" s="8" t="n"/>
      <c r="K231" s="7" t="n"/>
      <c r="L231" s="6" t="n"/>
      <c r="M231" s="11">
        <f>IF($B231="","",IF(AND($J231&gt;0,$J231&gt;=$I231),"Recebido",IF($J231&gt;0,"Recebido parcial",IF(AND($E231&lt;&gt;"",TODAY()&gt;$E231),"Atrasado","Em aberto"))))</f>
        <v/>
      </c>
      <c r="N231" s="11">
        <f>IF($B231="","",IF($M231="Atrasado",TODAY()-$E231,IF(AND($K231&lt;&gt;"",$K231&gt;$E231),$K231-$E231,0)))</f>
        <v/>
      </c>
      <c r="O231" s="13">
        <f>IF($B231="","",$F231+$H231)</f>
        <v/>
      </c>
      <c r="P231" s="13">
        <f>IF($B231="","",IF($J231=0,0,ROUND($O231*IFERROR(VLOOKUP($B231,Contratos!$A:$R,10,FALSE),0),2)))</f>
        <v/>
      </c>
      <c r="Q231" s="8" t="n"/>
      <c r="R231" s="6" t="n"/>
      <c r="S231" s="13">
        <f>IF($B231="","",IF($J231=0,0,ROUND($J231-$P231-$Q231,2)))</f>
        <v/>
      </c>
      <c r="T231" s="7" t="n"/>
      <c r="U231" s="11">
        <f>IF($B231="","",IF($T231&lt;&gt;"","Repassado",IF($J231&gt;0,"Pendente","")))</f>
        <v/>
      </c>
      <c r="V231" s="6" t="n"/>
    </row>
    <row r="232">
      <c r="A232" s="12" t="n"/>
      <c r="B232" s="6" t="n"/>
      <c r="C232" s="11">
        <f>IF($B232="","",IFERROR(VLOOKUP($B232,Contratos!$A:$R,2,FALSE),""))</f>
        <v/>
      </c>
      <c r="D232" s="11">
        <f>IF($B232="","",IFERROR(VLOOKUP($B232,Contratos!$A:$R,3,FALSE),""))</f>
        <v/>
      </c>
      <c r="E232" s="7" t="n"/>
      <c r="F232" s="13">
        <f>IF($B232="","",IFERROR(VLOOKUP($B232,Contratos!$A:$R,7,FALSE),0))</f>
        <v/>
      </c>
      <c r="G232" s="8" t="n"/>
      <c r="H232" s="8" t="n"/>
      <c r="I232" s="13">
        <f>IF($B232="","",$F232+$G232+$H232)</f>
        <v/>
      </c>
      <c r="J232" s="8" t="n"/>
      <c r="K232" s="7" t="n"/>
      <c r="L232" s="6" t="n"/>
      <c r="M232" s="11">
        <f>IF($B232="","",IF(AND($J232&gt;0,$J232&gt;=$I232),"Recebido",IF($J232&gt;0,"Recebido parcial",IF(AND($E232&lt;&gt;"",TODAY()&gt;$E232),"Atrasado","Em aberto"))))</f>
        <v/>
      </c>
      <c r="N232" s="11">
        <f>IF($B232="","",IF($M232="Atrasado",TODAY()-$E232,IF(AND($K232&lt;&gt;"",$K232&gt;$E232),$K232-$E232,0)))</f>
        <v/>
      </c>
      <c r="O232" s="13">
        <f>IF($B232="","",$F232+$H232)</f>
        <v/>
      </c>
      <c r="P232" s="13">
        <f>IF($B232="","",IF($J232=0,0,ROUND($O232*IFERROR(VLOOKUP($B232,Contratos!$A:$R,10,FALSE),0),2)))</f>
        <v/>
      </c>
      <c r="Q232" s="8" t="n"/>
      <c r="R232" s="6" t="n"/>
      <c r="S232" s="13">
        <f>IF($B232="","",IF($J232=0,0,ROUND($J232-$P232-$Q232,2)))</f>
        <v/>
      </c>
      <c r="T232" s="7" t="n"/>
      <c r="U232" s="11">
        <f>IF($B232="","",IF($T232&lt;&gt;"","Repassado",IF($J232&gt;0,"Pendente","")))</f>
        <v/>
      </c>
      <c r="V232" s="6" t="n"/>
    </row>
    <row r="233">
      <c r="A233" s="12" t="n"/>
      <c r="B233" s="6" t="n"/>
      <c r="C233" s="11">
        <f>IF($B233="","",IFERROR(VLOOKUP($B233,Contratos!$A:$R,2,FALSE),""))</f>
        <v/>
      </c>
      <c r="D233" s="11">
        <f>IF($B233="","",IFERROR(VLOOKUP($B233,Contratos!$A:$R,3,FALSE),""))</f>
        <v/>
      </c>
      <c r="E233" s="7" t="n"/>
      <c r="F233" s="13">
        <f>IF($B233="","",IFERROR(VLOOKUP($B233,Contratos!$A:$R,7,FALSE),0))</f>
        <v/>
      </c>
      <c r="G233" s="8" t="n"/>
      <c r="H233" s="8" t="n"/>
      <c r="I233" s="13">
        <f>IF($B233="","",$F233+$G233+$H233)</f>
        <v/>
      </c>
      <c r="J233" s="8" t="n"/>
      <c r="K233" s="7" t="n"/>
      <c r="L233" s="6" t="n"/>
      <c r="M233" s="11">
        <f>IF($B233="","",IF(AND($J233&gt;0,$J233&gt;=$I233),"Recebido",IF($J233&gt;0,"Recebido parcial",IF(AND($E233&lt;&gt;"",TODAY()&gt;$E233),"Atrasado","Em aberto"))))</f>
        <v/>
      </c>
      <c r="N233" s="11">
        <f>IF($B233="","",IF($M233="Atrasado",TODAY()-$E233,IF(AND($K233&lt;&gt;"",$K233&gt;$E233),$K233-$E233,0)))</f>
        <v/>
      </c>
      <c r="O233" s="13">
        <f>IF($B233="","",$F233+$H233)</f>
        <v/>
      </c>
      <c r="P233" s="13">
        <f>IF($B233="","",IF($J233=0,0,ROUND($O233*IFERROR(VLOOKUP($B233,Contratos!$A:$R,10,FALSE),0),2)))</f>
        <v/>
      </c>
      <c r="Q233" s="8" t="n"/>
      <c r="R233" s="6" t="n"/>
      <c r="S233" s="13">
        <f>IF($B233="","",IF($J233=0,0,ROUND($J233-$P233-$Q233,2)))</f>
        <v/>
      </c>
      <c r="T233" s="7" t="n"/>
      <c r="U233" s="11">
        <f>IF($B233="","",IF($T233&lt;&gt;"","Repassado",IF($J233&gt;0,"Pendente","")))</f>
        <v/>
      </c>
      <c r="V233" s="6" t="n"/>
    </row>
    <row r="234">
      <c r="A234" s="12" t="n"/>
      <c r="B234" s="6" t="n"/>
      <c r="C234" s="11">
        <f>IF($B234="","",IFERROR(VLOOKUP($B234,Contratos!$A:$R,2,FALSE),""))</f>
        <v/>
      </c>
      <c r="D234" s="11">
        <f>IF($B234="","",IFERROR(VLOOKUP($B234,Contratos!$A:$R,3,FALSE),""))</f>
        <v/>
      </c>
      <c r="E234" s="7" t="n"/>
      <c r="F234" s="13">
        <f>IF($B234="","",IFERROR(VLOOKUP($B234,Contratos!$A:$R,7,FALSE),0))</f>
        <v/>
      </c>
      <c r="G234" s="8" t="n"/>
      <c r="H234" s="8" t="n"/>
      <c r="I234" s="13">
        <f>IF($B234="","",$F234+$G234+$H234)</f>
        <v/>
      </c>
      <c r="J234" s="8" t="n"/>
      <c r="K234" s="7" t="n"/>
      <c r="L234" s="6" t="n"/>
      <c r="M234" s="11">
        <f>IF($B234="","",IF(AND($J234&gt;0,$J234&gt;=$I234),"Recebido",IF($J234&gt;0,"Recebido parcial",IF(AND($E234&lt;&gt;"",TODAY()&gt;$E234),"Atrasado","Em aberto"))))</f>
        <v/>
      </c>
      <c r="N234" s="11">
        <f>IF($B234="","",IF($M234="Atrasado",TODAY()-$E234,IF(AND($K234&lt;&gt;"",$K234&gt;$E234),$K234-$E234,0)))</f>
        <v/>
      </c>
      <c r="O234" s="13">
        <f>IF($B234="","",$F234+$H234)</f>
        <v/>
      </c>
      <c r="P234" s="13">
        <f>IF($B234="","",IF($J234=0,0,ROUND($O234*IFERROR(VLOOKUP($B234,Contratos!$A:$R,10,FALSE),0),2)))</f>
        <v/>
      </c>
      <c r="Q234" s="8" t="n"/>
      <c r="R234" s="6" t="n"/>
      <c r="S234" s="13">
        <f>IF($B234="","",IF($J234=0,0,ROUND($J234-$P234-$Q234,2)))</f>
        <v/>
      </c>
      <c r="T234" s="7" t="n"/>
      <c r="U234" s="11">
        <f>IF($B234="","",IF($T234&lt;&gt;"","Repassado",IF($J234&gt;0,"Pendente","")))</f>
        <v/>
      </c>
      <c r="V234" s="6" t="n"/>
    </row>
    <row r="235">
      <c r="A235" s="12" t="n"/>
      <c r="B235" s="6" t="n"/>
      <c r="C235" s="11">
        <f>IF($B235="","",IFERROR(VLOOKUP($B235,Contratos!$A:$R,2,FALSE),""))</f>
        <v/>
      </c>
      <c r="D235" s="11">
        <f>IF($B235="","",IFERROR(VLOOKUP($B235,Contratos!$A:$R,3,FALSE),""))</f>
        <v/>
      </c>
      <c r="E235" s="7" t="n"/>
      <c r="F235" s="13">
        <f>IF($B235="","",IFERROR(VLOOKUP($B235,Contratos!$A:$R,7,FALSE),0))</f>
        <v/>
      </c>
      <c r="G235" s="8" t="n"/>
      <c r="H235" s="8" t="n"/>
      <c r="I235" s="13">
        <f>IF($B235="","",$F235+$G235+$H235)</f>
        <v/>
      </c>
      <c r="J235" s="8" t="n"/>
      <c r="K235" s="7" t="n"/>
      <c r="L235" s="6" t="n"/>
      <c r="M235" s="11">
        <f>IF($B235="","",IF(AND($J235&gt;0,$J235&gt;=$I235),"Recebido",IF($J235&gt;0,"Recebido parcial",IF(AND($E235&lt;&gt;"",TODAY()&gt;$E235),"Atrasado","Em aberto"))))</f>
        <v/>
      </c>
      <c r="N235" s="11">
        <f>IF($B235="","",IF($M235="Atrasado",TODAY()-$E235,IF(AND($K235&lt;&gt;"",$K235&gt;$E235),$K235-$E235,0)))</f>
        <v/>
      </c>
      <c r="O235" s="13">
        <f>IF($B235="","",$F235+$H235)</f>
        <v/>
      </c>
      <c r="P235" s="13">
        <f>IF($B235="","",IF($J235=0,0,ROUND($O235*IFERROR(VLOOKUP($B235,Contratos!$A:$R,10,FALSE),0),2)))</f>
        <v/>
      </c>
      <c r="Q235" s="8" t="n"/>
      <c r="R235" s="6" t="n"/>
      <c r="S235" s="13">
        <f>IF($B235="","",IF($J235=0,0,ROUND($J235-$P235-$Q235,2)))</f>
        <v/>
      </c>
      <c r="T235" s="7" t="n"/>
      <c r="U235" s="11">
        <f>IF($B235="","",IF($T235&lt;&gt;"","Repassado",IF($J235&gt;0,"Pendente","")))</f>
        <v/>
      </c>
      <c r="V235" s="6" t="n"/>
    </row>
    <row r="236">
      <c r="A236" s="12" t="n"/>
      <c r="B236" s="6" t="n"/>
      <c r="C236" s="11">
        <f>IF($B236="","",IFERROR(VLOOKUP($B236,Contratos!$A:$R,2,FALSE),""))</f>
        <v/>
      </c>
      <c r="D236" s="11">
        <f>IF($B236="","",IFERROR(VLOOKUP($B236,Contratos!$A:$R,3,FALSE),""))</f>
        <v/>
      </c>
      <c r="E236" s="7" t="n"/>
      <c r="F236" s="13">
        <f>IF($B236="","",IFERROR(VLOOKUP($B236,Contratos!$A:$R,7,FALSE),0))</f>
        <v/>
      </c>
      <c r="G236" s="8" t="n"/>
      <c r="H236" s="8" t="n"/>
      <c r="I236" s="13">
        <f>IF($B236="","",$F236+$G236+$H236)</f>
        <v/>
      </c>
      <c r="J236" s="8" t="n"/>
      <c r="K236" s="7" t="n"/>
      <c r="L236" s="6" t="n"/>
      <c r="M236" s="11">
        <f>IF($B236="","",IF(AND($J236&gt;0,$J236&gt;=$I236),"Recebido",IF($J236&gt;0,"Recebido parcial",IF(AND($E236&lt;&gt;"",TODAY()&gt;$E236),"Atrasado","Em aberto"))))</f>
        <v/>
      </c>
      <c r="N236" s="11">
        <f>IF($B236="","",IF($M236="Atrasado",TODAY()-$E236,IF(AND($K236&lt;&gt;"",$K236&gt;$E236),$K236-$E236,0)))</f>
        <v/>
      </c>
      <c r="O236" s="13">
        <f>IF($B236="","",$F236+$H236)</f>
        <v/>
      </c>
      <c r="P236" s="13">
        <f>IF($B236="","",IF($J236=0,0,ROUND($O236*IFERROR(VLOOKUP($B236,Contratos!$A:$R,10,FALSE),0),2)))</f>
        <v/>
      </c>
      <c r="Q236" s="8" t="n"/>
      <c r="R236" s="6" t="n"/>
      <c r="S236" s="13">
        <f>IF($B236="","",IF($J236=0,0,ROUND($J236-$P236-$Q236,2)))</f>
        <v/>
      </c>
      <c r="T236" s="7" t="n"/>
      <c r="U236" s="11">
        <f>IF($B236="","",IF($T236&lt;&gt;"","Repassado",IF($J236&gt;0,"Pendente","")))</f>
        <v/>
      </c>
      <c r="V236" s="6" t="n"/>
    </row>
    <row r="237">
      <c r="A237" s="12" t="n"/>
      <c r="B237" s="6" t="n"/>
      <c r="C237" s="11">
        <f>IF($B237="","",IFERROR(VLOOKUP($B237,Contratos!$A:$R,2,FALSE),""))</f>
        <v/>
      </c>
      <c r="D237" s="11">
        <f>IF($B237="","",IFERROR(VLOOKUP($B237,Contratos!$A:$R,3,FALSE),""))</f>
        <v/>
      </c>
      <c r="E237" s="7" t="n"/>
      <c r="F237" s="13">
        <f>IF($B237="","",IFERROR(VLOOKUP($B237,Contratos!$A:$R,7,FALSE),0))</f>
        <v/>
      </c>
      <c r="G237" s="8" t="n"/>
      <c r="H237" s="8" t="n"/>
      <c r="I237" s="13">
        <f>IF($B237="","",$F237+$G237+$H237)</f>
        <v/>
      </c>
      <c r="J237" s="8" t="n"/>
      <c r="K237" s="7" t="n"/>
      <c r="L237" s="6" t="n"/>
      <c r="M237" s="11">
        <f>IF($B237="","",IF(AND($J237&gt;0,$J237&gt;=$I237),"Recebido",IF($J237&gt;0,"Recebido parcial",IF(AND($E237&lt;&gt;"",TODAY()&gt;$E237),"Atrasado","Em aberto"))))</f>
        <v/>
      </c>
      <c r="N237" s="11">
        <f>IF($B237="","",IF($M237="Atrasado",TODAY()-$E237,IF(AND($K237&lt;&gt;"",$K237&gt;$E237),$K237-$E237,0)))</f>
        <v/>
      </c>
      <c r="O237" s="13">
        <f>IF($B237="","",$F237+$H237)</f>
        <v/>
      </c>
      <c r="P237" s="13">
        <f>IF($B237="","",IF($J237=0,0,ROUND($O237*IFERROR(VLOOKUP($B237,Contratos!$A:$R,10,FALSE),0),2)))</f>
        <v/>
      </c>
      <c r="Q237" s="8" t="n"/>
      <c r="R237" s="6" t="n"/>
      <c r="S237" s="13">
        <f>IF($B237="","",IF($J237=0,0,ROUND($J237-$P237-$Q237,2)))</f>
        <v/>
      </c>
      <c r="T237" s="7" t="n"/>
      <c r="U237" s="11">
        <f>IF($B237="","",IF($T237&lt;&gt;"","Repassado",IF($J237&gt;0,"Pendente","")))</f>
        <v/>
      </c>
      <c r="V237" s="6" t="n"/>
    </row>
    <row r="238">
      <c r="A238" s="12" t="n"/>
      <c r="B238" s="6" t="n"/>
      <c r="C238" s="11">
        <f>IF($B238="","",IFERROR(VLOOKUP($B238,Contratos!$A:$R,2,FALSE),""))</f>
        <v/>
      </c>
      <c r="D238" s="11">
        <f>IF($B238="","",IFERROR(VLOOKUP($B238,Contratos!$A:$R,3,FALSE),""))</f>
        <v/>
      </c>
      <c r="E238" s="7" t="n"/>
      <c r="F238" s="13">
        <f>IF($B238="","",IFERROR(VLOOKUP($B238,Contratos!$A:$R,7,FALSE),0))</f>
        <v/>
      </c>
      <c r="G238" s="8" t="n"/>
      <c r="H238" s="8" t="n"/>
      <c r="I238" s="13">
        <f>IF($B238="","",$F238+$G238+$H238)</f>
        <v/>
      </c>
      <c r="J238" s="8" t="n"/>
      <c r="K238" s="7" t="n"/>
      <c r="L238" s="6" t="n"/>
      <c r="M238" s="11">
        <f>IF($B238="","",IF(AND($J238&gt;0,$J238&gt;=$I238),"Recebido",IF($J238&gt;0,"Recebido parcial",IF(AND($E238&lt;&gt;"",TODAY()&gt;$E238),"Atrasado","Em aberto"))))</f>
        <v/>
      </c>
      <c r="N238" s="11">
        <f>IF($B238="","",IF($M238="Atrasado",TODAY()-$E238,IF(AND($K238&lt;&gt;"",$K238&gt;$E238),$K238-$E238,0)))</f>
        <v/>
      </c>
      <c r="O238" s="13">
        <f>IF($B238="","",$F238+$H238)</f>
        <v/>
      </c>
      <c r="P238" s="13">
        <f>IF($B238="","",IF($J238=0,0,ROUND($O238*IFERROR(VLOOKUP($B238,Contratos!$A:$R,10,FALSE),0),2)))</f>
        <v/>
      </c>
      <c r="Q238" s="8" t="n"/>
      <c r="R238" s="6" t="n"/>
      <c r="S238" s="13">
        <f>IF($B238="","",IF($J238=0,0,ROUND($J238-$P238-$Q238,2)))</f>
        <v/>
      </c>
      <c r="T238" s="7" t="n"/>
      <c r="U238" s="11">
        <f>IF($B238="","",IF($T238&lt;&gt;"","Repassado",IF($J238&gt;0,"Pendente","")))</f>
        <v/>
      </c>
      <c r="V238" s="6" t="n"/>
    </row>
    <row r="239">
      <c r="A239" s="12" t="n"/>
      <c r="B239" s="6" t="n"/>
      <c r="C239" s="11">
        <f>IF($B239="","",IFERROR(VLOOKUP($B239,Contratos!$A:$R,2,FALSE),""))</f>
        <v/>
      </c>
      <c r="D239" s="11">
        <f>IF($B239="","",IFERROR(VLOOKUP($B239,Contratos!$A:$R,3,FALSE),""))</f>
        <v/>
      </c>
      <c r="E239" s="7" t="n"/>
      <c r="F239" s="13">
        <f>IF($B239="","",IFERROR(VLOOKUP($B239,Contratos!$A:$R,7,FALSE),0))</f>
        <v/>
      </c>
      <c r="G239" s="8" t="n"/>
      <c r="H239" s="8" t="n"/>
      <c r="I239" s="13">
        <f>IF($B239="","",$F239+$G239+$H239)</f>
        <v/>
      </c>
      <c r="J239" s="8" t="n"/>
      <c r="K239" s="7" t="n"/>
      <c r="L239" s="6" t="n"/>
      <c r="M239" s="11">
        <f>IF($B239="","",IF(AND($J239&gt;0,$J239&gt;=$I239),"Recebido",IF($J239&gt;0,"Recebido parcial",IF(AND($E239&lt;&gt;"",TODAY()&gt;$E239),"Atrasado","Em aberto"))))</f>
        <v/>
      </c>
      <c r="N239" s="11">
        <f>IF($B239="","",IF($M239="Atrasado",TODAY()-$E239,IF(AND($K239&lt;&gt;"",$K239&gt;$E239),$K239-$E239,0)))</f>
        <v/>
      </c>
      <c r="O239" s="13">
        <f>IF($B239="","",$F239+$H239)</f>
        <v/>
      </c>
      <c r="P239" s="13">
        <f>IF($B239="","",IF($J239=0,0,ROUND($O239*IFERROR(VLOOKUP($B239,Contratos!$A:$R,10,FALSE),0),2)))</f>
        <v/>
      </c>
      <c r="Q239" s="8" t="n"/>
      <c r="R239" s="6" t="n"/>
      <c r="S239" s="13">
        <f>IF($B239="","",IF($J239=0,0,ROUND($J239-$P239-$Q239,2)))</f>
        <v/>
      </c>
      <c r="T239" s="7" t="n"/>
      <c r="U239" s="11">
        <f>IF($B239="","",IF($T239&lt;&gt;"","Repassado",IF($J239&gt;0,"Pendente","")))</f>
        <v/>
      </c>
      <c r="V239" s="6" t="n"/>
    </row>
    <row r="240">
      <c r="A240" s="12" t="n"/>
      <c r="B240" s="6" t="n"/>
      <c r="C240" s="11">
        <f>IF($B240="","",IFERROR(VLOOKUP($B240,Contratos!$A:$R,2,FALSE),""))</f>
        <v/>
      </c>
      <c r="D240" s="11">
        <f>IF($B240="","",IFERROR(VLOOKUP($B240,Contratos!$A:$R,3,FALSE),""))</f>
        <v/>
      </c>
      <c r="E240" s="7" t="n"/>
      <c r="F240" s="13">
        <f>IF($B240="","",IFERROR(VLOOKUP($B240,Contratos!$A:$R,7,FALSE),0))</f>
        <v/>
      </c>
      <c r="G240" s="8" t="n"/>
      <c r="H240" s="8" t="n"/>
      <c r="I240" s="13">
        <f>IF($B240="","",$F240+$G240+$H240)</f>
        <v/>
      </c>
      <c r="J240" s="8" t="n"/>
      <c r="K240" s="7" t="n"/>
      <c r="L240" s="6" t="n"/>
      <c r="M240" s="11">
        <f>IF($B240="","",IF(AND($J240&gt;0,$J240&gt;=$I240),"Recebido",IF($J240&gt;0,"Recebido parcial",IF(AND($E240&lt;&gt;"",TODAY()&gt;$E240),"Atrasado","Em aberto"))))</f>
        <v/>
      </c>
      <c r="N240" s="11">
        <f>IF($B240="","",IF($M240="Atrasado",TODAY()-$E240,IF(AND($K240&lt;&gt;"",$K240&gt;$E240),$K240-$E240,0)))</f>
        <v/>
      </c>
      <c r="O240" s="13">
        <f>IF($B240="","",$F240+$H240)</f>
        <v/>
      </c>
      <c r="P240" s="13">
        <f>IF($B240="","",IF($J240=0,0,ROUND($O240*IFERROR(VLOOKUP($B240,Contratos!$A:$R,10,FALSE),0),2)))</f>
        <v/>
      </c>
      <c r="Q240" s="8" t="n"/>
      <c r="R240" s="6" t="n"/>
      <c r="S240" s="13">
        <f>IF($B240="","",IF($J240=0,0,ROUND($J240-$P240-$Q240,2)))</f>
        <v/>
      </c>
      <c r="T240" s="7" t="n"/>
      <c r="U240" s="11">
        <f>IF($B240="","",IF($T240&lt;&gt;"","Repassado",IF($J240&gt;0,"Pendente","")))</f>
        <v/>
      </c>
      <c r="V240" s="6" t="n"/>
    </row>
    <row r="241">
      <c r="A241" s="12" t="n"/>
      <c r="B241" s="6" t="n"/>
      <c r="C241" s="11">
        <f>IF($B241="","",IFERROR(VLOOKUP($B241,Contratos!$A:$R,2,FALSE),""))</f>
        <v/>
      </c>
      <c r="D241" s="11">
        <f>IF($B241="","",IFERROR(VLOOKUP($B241,Contratos!$A:$R,3,FALSE),""))</f>
        <v/>
      </c>
      <c r="E241" s="7" t="n"/>
      <c r="F241" s="13">
        <f>IF($B241="","",IFERROR(VLOOKUP($B241,Contratos!$A:$R,7,FALSE),0))</f>
        <v/>
      </c>
      <c r="G241" s="8" t="n"/>
      <c r="H241" s="8" t="n"/>
      <c r="I241" s="13">
        <f>IF($B241="","",$F241+$G241+$H241)</f>
        <v/>
      </c>
      <c r="J241" s="8" t="n"/>
      <c r="K241" s="7" t="n"/>
      <c r="L241" s="6" t="n"/>
      <c r="M241" s="11">
        <f>IF($B241="","",IF(AND($J241&gt;0,$J241&gt;=$I241),"Recebido",IF($J241&gt;0,"Recebido parcial",IF(AND($E241&lt;&gt;"",TODAY()&gt;$E241),"Atrasado","Em aberto"))))</f>
        <v/>
      </c>
      <c r="N241" s="11">
        <f>IF($B241="","",IF($M241="Atrasado",TODAY()-$E241,IF(AND($K241&lt;&gt;"",$K241&gt;$E241),$K241-$E241,0)))</f>
        <v/>
      </c>
      <c r="O241" s="13">
        <f>IF($B241="","",$F241+$H241)</f>
        <v/>
      </c>
      <c r="P241" s="13">
        <f>IF($B241="","",IF($J241=0,0,ROUND($O241*IFERROR(VLOOKUP($B241,Contratos!$A:$R,10,FALSE),0),2)))</f>
        <v/>
      </c>
      <c r="Q241" s="8" t="n"/>
      <c r="R241" s="6" t="n"/>
      <c r="S241" s="13">
        <f>IF($B241="","",IF($J241=0,0,ROUND($J241-$P241-$Q241,2)))</f>
        <v/>
      </c>
      <c r="T241" s="7" t="n"/>
      <c r="U241" s="11">
        <f>IF($B241="","",IF($T241&lt;&gt;"","Repassado",IF($J241&gt;0,"Pendente","")))</f>
        <v/>
      </c>
      <c r="V241" s="6" t="n"/>
    </row>
    <row r="242">
      <c r="A242" s="12" t="n"/>
      <c r="B242" s="6" t="n"/>
      <c r="C242" s="11">
        <f>IF($B242="","",IFERROR(VLOOKUP($B242,Contratos!$A:$R,2,FALSE),""))</f>
        <v/>
      </c>
      <c r="D242" s="11">
        <f>IF($B242="","",IFERROR(VLOOKUP($B242,Contratos!$A:$R,3,FALSE),""))</f>
        <v/>
      </c>
      <c r="E242" s="7" t="n"/>
      <c r="F242" s="13">
        <f>IF($B242="","",IFERROR(VLOOKUP($B242,Contratos!$A:$R,7,FALSE),0))</f>
        <v/>
      </c>
      <c r="G242" s="8" t="n"/>
      <c r="H242" s="8" t="n"/>
      <c r="I242" s="13">
        <f>IF($B242="","",$F242+$G242+$H242)</f>
        <v/>
      </c>
      <c r="J242" s="8" t="n"/>
      <c r="K242" s="7" t="n"/>
      <c r="L242" s="6" t="n"/>
      <c r="M242" s="11">
        <f>IF($B242="","",IF(AND($J242&gt;0,$J242&gt;=$I242),"Recebido",IF($J242&gt;0,"Recebido parcial",IF(AND($E242&lt;&gt;"",TODAY()&gt;$E242),"Atrasado","Em aberto"))))</f>
        <v/>
      </c>
      <c r="N242" s="11">
        <f>IF($B242="","",IF($M242="Atrasado",TODAY()-$E242,IF(AND($K242&lt;&gt;"",$K242&gt;$E242),$K242-$E242,0)))</f>
        <v/>
      </c>
      <c r="O242" s="13">
        <f>IF($B242="","",$F242+$H242)</f>
        <v/>
      </c>
      <c r="P242" s="13">
        <f>IF($B242="","",IF($J242=0,0,ROUND($O242*IFERROR(VLOOKUP($B242,Contratos!$A:$R,10,FALSE),0),2)))</f>
        <v/>
      </c>
      <c r="Q242" s="8" t="n"/>
      <c r="R242" s="6" t="n"/>
      <c r="S242" s="13">
        <f>IF($B242="","",IF($J242=0,0,ROUND($J242-$P242-$Q242,2)))</f>
        <v/>
      </c>
      <c r="T242" s="7" t="n"/>
      <c r="U242" s="11">
        <f>IF($B242="","",IF($T242&lt;&gt;"","Repassado",IF($J242&gt;0,"Pendente","")))</f>
        <v/>
      </c>
      <c r="V242" s="6" t="n"/>
    </row>
    <row r="243">
      <c r="A243" s="12" t="n"/>
      <c r="B243" s="6" t="n"/>
      <c r="C243" s="11">
        <f>IF($B243="","",IFERROR(VLOOKUP($B243,Contratos!$A:$R,2,FALSE),""))</f>
        <v/>
      </c>
      <c r="D243" s="11">
        <f>IF($B243="","",IFERROR(VLOOKUP($B243,Contratos!$A:$R,3,FALSE),""))</f>
        <v/>
      </c>
      <c r="E243" s="7" t="n"/>
      <c r="F243" s="13">
        <f>IF($B243="","",IFERROR(VLOOKUP($B243,Contratos!$A:$R,7,FALSE),0))</f>
        <v/>
      </c>
      <c r="G243" s="8" t="n"/>
      <c r="H243" s="8" t="n"/>
      <c r="I243" s="13">
        <f>IF($B243="","",$F243+$G243+$H243)</f>
        <v/>
      </c>
      <c r="J243" s="8" t="n"/>
      <c r="K243" s="7" t="n"/>
      <c r="L243" s="6" t="n"/>
      <c r="M243" s="11">
        <f>IF($B243="","",IF(AND($J243&gt;0,$J243&gt;=$I243),"Recebido",IF($J243&gt;0,"Recebido parcial",IF(AND($E243&lt;&gt;"",TODAY()&gt;$E243),"Atrasado","Em aberto"))))</f>
        <v/>
      </c>
      <c r="N243" s="11">
        <f>IF($B243="","",IF($M243="Atrasado",TODAY()-$E243,IF(AND($K243&lt;&gt;"",$K243&gt;$E243),$K243-$E243,0)))</f>
        <v/>
      </c>
      <c r="O243" s="13">
        <f>IF($B243="","",$F243+$H243)</f>
        <v/>
      </c>
      <c r="P243" s="13">
        <f>IF($B243="","",IF($J243=0,0,ROUND($O243*IFERROR(VLOOKUP($B243,Contratos!$A:$R,10,FALSE),0),2)))</f>
        <v/>
      </c>
      <c r="Q243" s="8" t="n"/>
      <c r="R243" s="6" t="n"/>
      <c r="S243" s="13">
        <f>IF($B243="","",IF($J243=0,0,ROUND($J243-$P243-$Q243,2)))</f>
        <v/>
      </c>
      <c r="T243" s="7" t="n"/>
      <c r="U243" s="11">
        <f>IF($B243="","",IF($T243&lt;&gt;"","Repassado",IF($J243&gt;0,"Pendente","")))</f>
        <v/>
      </c>
      <c r="V243" s="6" t="n"/>
    </row>
    <row r="244">
      <c r="A244" s="12" t="n"/>
      <c r="B244" s="6" t="n"/>
      <c r="C244" s="11">
        <f>IF($B244="","",IFERROR(VLOOKUP($B244,Contratos!$A:$R,2,FALSE),""))</f>
        <v/>
      </c>
      <c r="D244" s="11">
        <f>IF($B244="","",IFERROR(VLOOKUP($B244,Contratos!$A:$R,3,FALSE),""))</f>
        <v/>
      </c>
      <c r="E244" s="7" t="n"/>
      <c r="F244" s="13">
        <f>IF($B244="","",IFERROR(VLOOKUP($B244,Contratos!$A:$R,7,FALSE),0))</f>
        <v/>
      </c>
      <c r="G244" s="8" t="n"/>
      <c r="H244" s="8" t="n"/>
      <c r="I244" s="13">
        <f>IF($B244="","",$F244+$G244+$H244)</f>
        <v/>
      </c>
      <c r="J244" s="8" t="n"/>
      <c r="K244" s="7" t="n"/>
      <c r="L244" s="6" t="n"/>
      <c r="M244" s="11">
        <f>IF($B244="","",IF(AND($J244&gt;0,$J244&gt;=$I244),"Recebido",IF($J244&gt;0,"Recebido parcial",IF(AND($E244&lt;&gt;"",TODAY()&gt;$E244),"Atrasado","Em aberto"))))</f>
        <v/>
      </c>
      <c r="N244" s="11">
        <f>IF($B244="","",IF($M244="Atrasado",TODAY()-$E244,IF(AND($K244&lt;&gt;"",$K244&gt;$E244),$K244-$E244,0)))</f>
        <v/>
      </c>
      <c r="O244" s="13">
        <f>IF($B244="","",$F244+$H244)</f>
        <v/>
      </c>
      <c r="P244" s="13">
        <f>IF($B244="","",IF($J244=0,0,ROUND($O244*IFERROR(VLOOKUP($B244,Contratos!$A:$R,10,FALSE),0),2)))</f>
        <v/>
      </c>
      <c r="Q244" s="8" t="n"/>
      <c r="R244" s="6" t="n"/>
      <c r="S244" s="13">
        <f>IF($B244="","",IF($J244=0,0,ROUND($J244-$P244-$Q244,2)))</f>
        <v/>
      </c>
      <c r="T244" s="7" t="n"/>
      <c r="U244" s="11">
        <f>IF($B244="","",IF($T244&lt;&gt;"","Repassado",IF($J244&gt;0,"Pendente","")))</f>
        <v/>
      </c>
      <c r="V244" s="6" t="n"/>
    </row>
    <row r="245">
      <c r="A245" s="12" t="n"/>
      <c r="B245" s="6" t="n"/>
      <c r="C245" s="11">
        <f>IF($B245="","",IFERROR(VLOOKUP($B245,Contratos!$A:$R,2,FALSE),""))</f>
        <v/>
      </c>
      <c r="D245" s="11">
        <f>IF($B245="","",IFERROR(VLOOKUP($B245,Contratos!$A:$R,3,FALSE),""))</f>
        <v/>
      </c>
      <c r="E245" s="7" t="n"/>
      <c r="F245" s="13">
        <f>IF($B245="","",IFERROR(VLOOKUP($B245,Contratos!$A:$R,7,FALSE),0))</f>
        <v/>
      </c>
      <c r="G245" s="8" t="n"/>
      <c r="H245" s="8" t="n"/>
      <c r="I245" s="13">
        <f>IF($B245="","",$F245+$G245+$H245)</f>
        <v/>
      </c>
      <c r="J245" s="8" t="n"/>
      <c r="K245" s="7" t="n"/>
      <c r="L245" s="6" t="n"/>
      <c r="M245" s="11">
        <f>IF($B245="","",IF(AND($J245&gt;0,$J245&gt;=$I245),"Recebido",IF($J245&gt;0,"Recebido parcial",IF(AND($E245&lt;&gt;"",TODAY()&gt;$E245),"Atrasado","Em aberto"))))</f>
        <v/>
      </c>
      <c r="N245" s="11">
        <f>IF($B245="","",IF($M245="Atrasado",TODAY()-$E245,IF(AND($K245&lt;&gt;"",$K245&gt;$E245),$K245-$E245,0)))</f>
        <v/>
      </c>
      <c r="O245" s="13">
        <f>IF($B245="","",$F245+$H245)</f>
        <v/>
      </c>
      <c r="P245" s="13">
        <f>IF($B245="","",IF($J245=0,0,ROUND($O245*IFERROR(VLOOKUP($B245,Contratos!$A:$R,10,FALSE),0),2)))</f>
        <v/>
      </c>
      <c r="Q245" s="8" t="n"/>
      <c r="R245" s="6" t="n"/>
      <c r="S245" s="13">
        <f>IF($B245="","",IF($J245=0,0,ROUND($J245-$P245-$Q245,2)))</f>
        <v/>
      </c>
      <c r="T245" s="7" t="n"/>
      <c r="U245" s="11">
        <f>IF($B245="","",IF($T245&lt;&gt;"","Repassado",IF($J245&gt;0,"Pendente","")))</f>
        <v/>
      </c>
      <c r="V245" s="6" t="n"/>
    </row>
    <row r="246">
      <c r="A246" s="12" t="n"/>
      <c r="B246" s="6" t="n"/>
      <c r="C246" s="11">
        <f>IF($B246="","",IFERROR(VLOOKUP($B246,Contratos!$A:$R,2,FALSE),""))</f>
        <v/>
      </c>
      <c r="D246" s="11">
        <f>IF($B246="","",IFERROR(VLOOKUP($B246,Contratos!$A:$R,3,FALSE),""))</f>
        <v/>
      </c>
      <c r="E246" s="7" t="n"/>
      <c r="F246" s="13">
        <f>IF($B246="","",IFERROR(VLOOKUP($B246,Contratos!$A:$R,7,FALSE),0))</f>
        <v/>
      </c>
      <c r="G246" s="8" t="n"/>
      <c r="H246" s="8" t="n"/>
      <c r="I246" s="13">
        <f>IF($B246="","",$F246+$G246+$H246)</f>
        <v/>
      </c>
      <c r="J246" s="8" t="n"/>
      <c r="K246" s="7" t="n"/>
      <c r="L246" s="6" t="n"/>
      <c r="M246" s="11">
        <f>IF($B246="","",IF(AND($J246&gt;0,$J246&gt;=$I246),"Recebido",IF($J246&gt;0,"Recebido parcial",IF(AND($E246&lt;&gt;"",TODAY()&gt;$E246),"Atrasado","Em aberto"))))</f>
        <v/>
      </c>
      <c r="N246" s="11">
        <f>IF($B246="","",IF($M246="Atrasado",TODAY()-$E246,IF(AND($K246&lt;&gt;"",$K246&gt;$E246),$K246-$E246,0)))</f>
        <v/>
      </c>
      <c r="O246" s="13">
        <f>IF($B246="","",$F246+$H246)</f>
        <v/>
      </c>
      <c r="P246" s="13">
        <f>IF($B246="","",IF($J246=0,0,ROUND($O246*IFERROR(VLOOKUP($B246,Contratos!$A:$R,10,FALSE),0),2)))</f>
        <v/>
      </c>
      <c r="Q246" s="8" t="n"/>
      <c r="R246" s="6" t="n"/>
      <c r="S246" s="13">
        <f>IF($B246="","",IF($J246=0,0,ROUND($J246-$P246-$Q246,2)))</f>
        <v/>
      </c>
      <c r="T246" s="7" t="n"/>
      <c r="U246" s="11">
        <f>IF($B246="","",IF($T246&lt;&gt;"","Repassado",IF($J246&gt;0,"Pendente","")))</f>
        <v/>
      </c>
      <c r="V246" s="6" t="n"/>
    </row>
    <row r="247">
      <c r="A247" s="12" t="n"/>
      <c r="B247" s="6" t="n"/>
      <c r="C247" s="11">
        <f>IF($B247="","",IFERROR(VLOOKUP($B247,Contratos!$A:$R,2,FALSE),""))</f>
        <v/>
      </c>
      <c r="D247" s="11">
        <f>IF($B247="","",IFERROR(VLOOKUP($B247,Contratos!$A:$R,3,FALSE),""))</f>
        <v/>
      </c>
      <c r="E247" s="7" t="n"/>
      <c r="F247" s="13">
        <f>IF($B247="","",IFERROR(VLOOKUP($B247,Contratos!$A:$R,7,FALSE),0))</f>
        <v/>
      </c>
      <c r="G247" s="8" t="n"/>
      <c r="H247" s="8" t="n"/>
      <c r="I247" s="13">
        <f>IF($B247="","",$F247+$G247+$H247)</f>
        <v/>
      </c>
      <c r="J247" s="8" t="n"/>
      <c r="K247" s="7" t="n"/>
      <c r="L247" s="6" t="n"/>
      <c r="M247" s="11">
        <f>IF($B247="","",IF(AND($J247&gt;0,$J247&gt;=$I247),"Recebido",IF($J247&gt;0,"Recebido parcial",IF(AND($E247&lt;&gt;"",TODAY()&gt;$E247),"Atrasado","Em aberto"))))</f>
        <v/>
      </c>
      <c r="N247" s="11">
        <f>IF($B247="","",IF($M247="Atrasado",TODAY()-$E247,IF(AND($K247&lt;&gt;"",$K247&gt;$E247),$K247-$E247,0)))</f>
        <v/>
      </c>
      <c r="O247" s="13">
        <f>IF($B247="","",$F247+$H247)</f>
        <v/>
      </c>
      <c r="P247" s="13">
        <f>IF($B247="","",IF($J247=0,0,ROUND($O247*IFERROR(VLOOKUP($B247,Contratos!$A:$R,10,FALSE),0),2)))</f>
        <v/>
      </c>
      <c r="Q247" s="8" t="n"/>
      <c r="R247" s="6" t="n"/>
      <c r="S247" s="13">
        <f>IF($B247="","",IF($J247=0,0,ROUND($J247-$P247-$Q247,2)))</f>
        <v/>
      </c>
      <c r="T247" s="7" t="n"/>
      <c r="U247" s="11">
        <f>IF($B247="","",IF($T247&lt;&gt;"","Repassado",IF($J247&gt;0,"Pendente","")))</f>
        <v/>
      </c>
      <c r="V247" s="6" t="n"/>
    </row>
    <row r="248">
      <c r="A248" s="12" t="n"/>
      <c r="B248" s="6" t="n"/>
      <c r="C248" s="11">
        <f>IF($B248="","",IFERROR(VLOOKUP($B248,Contratos!$A:$R,2,FALSE),""))</f>
        <v/>
      </c>
      <c r="D248" s="11">
        <f>IF($B248="","",IFERROR(VLOOKUP($B248,Contratos!$A:$R,3,FALSE),""))</f>
        <v/>
      </c>
      <c r="E248" s="7" t="n"/>
      <c r="F248" s="13">
        <f>IF($B248="","",IFERROR(VLOOKUP($B248,Contratos!$A:$R,7,FALSE),0))</f>
        <v/>
      </c>
      <c r="G248" s="8" t="n"/>
      <c r="H248" s="8" t="n"/>
      <c r="I248" s="13">
        <f>IF($B248="","",$F248+$G248+$H248)</f>
        <v/>
      </c>
      <c r="J248" s="8" t="n"/>
      <c r="K248" s="7" t="n"/>
      <c r="L248" s="6" t="n"/>
      <c r="M248" s="11">
        <f>IF($B248="","",IF(AND($J248&gt;0,$J248&gt;=$I248),"Recebido",IF($J248&gt;0,"Recebido parcial",IF(AND($E248&lt;&gt;"",TODAY()&gt;$E248),"Atrasado","Em aberto"))))</f>
        <v/>
      </c>
      <c r="N248" s="11">
        <f>IF($B248="","",IF($M248="Atrasado",TODAY()-$E248,IF(AND($K248&lt;&gt;"",$K248&gt;$E248),$K248-$E248,0)))</f>
        <v/>
      </c>
      <c r="O248" s="13">
        <f>IF($B248="","",$F248+$H248)</f>
        <v/>
      </c>
      <c r="P248" s="13">
        <f>IF($B248="","",IF($J248=0,0,ROUND($O248*IFERROR(VLOOKUP($B248,Contratos!$A:$R,10,FALSE),0),2)))</f>
        <v/>
      </c>
      <c r="Q248" s="8" t="n"/>
      <c r="R248" s="6" t="n"/>
      <c r="S248" s="13">
        <f>IF($B248="","",IF($J248=0,0,ROUND($J248-$P248-$Q248,2)))</f>
        <v/>
      </c>
      <c r="T248" s="7" t="n"/>
      <c r="U248" s="11">
        <f>IF($B248="","",IF($T248&lt;&gt;"","Repassado",IF($J248&gt;0,"Pendente","")))</f>
        <v/>
      </c>
      <c r="V248" s="6" t="n"/>
    </row>
    <row r="249">
      <c r="A249" s="12" t="n"/>
      <c r="B249" s="6" t="n"/>
      <c r="C249" s="11">
        <f>IF($B249="","",IFERROR(VLOOKUP($B249,Contratos!$A:$R,2,FALSE),""))</f>
        <v/>
      </c>
      <c r="D249" s="11">
        <f>IF($B249="","",IFERROR(VLOOKUP($B249,Contratos!$A:$R,3,FALSE),""))</f>
        <v/>
      </c>
      <c r="E249" s="7" t="n"/>
      <c r="F249" s="13">
        <f>IF($B249="","",IFERROR(VLOOKUP($B249,Contratos!$A:$R,7,FALSE),0))</f>
        <v/>
      </c>
      <c r="G249" s="8" t="n"/>
      <c r="H249" s="8" t="n"/>
      <c r="I249" s="13">
        <f>IF($B249="","",$F249+$G249+$H249)</f>
        <v/>
      </c>
      <c r="J249" s="8" t="n"/>
      <c r="K249" s="7" t="n"/>
      <c r="L249" s="6" t="n"/>
      <c r="M249" s="11">
        <f>IF($B249="","",IF(AND($J249&gt;0,$J249&gt;=$I249),"Recebido",IF($J249&gt;0,"Recebido parcial",IF(AND($E249&lt;&gt;"",TODAY()&gt;$E249),"Atrasado","Em aberto"))))</f>
        <v/>
      </c>
      <c r="N249" s="11">
        <f>IF($B249="","",IF($M249="Atrasado",TODAY()-$E249,IF(AND($K249&lt;&gt;"",$K249&gt;$E249),$K249-$E249,0)))</f>
        <v/>
      </c>
      <c r="O249" s="13">
        <f>IF($B249="","",$F249+$H249)</f>
        <v/>
      </c>
      <c r="P249" s="13">
        <f>IF($B249="","",IF($J249=0,0,ROUND($O249*IFERROR(VLOOKUP($B249,Contratos!$A:$R,10,FALSE),0),2)))</f>
        <v/>
      </c>
      <c r="Q249" s="8" t="n"/>
      <c r="R249" s="6" t="n"/>
      <c r="S249" s="13">
        <f>IF($B249="","",IF($J249=0,0,ROUND($J249-$P249-$Q249,2)))</f>
        <v/>
      </c>
      <c r="T249" s="7" t="n"/>
      <c r="U249" s="11">
        <f>IF($B249="","",IF($T249&lt;&gt;"","Repassado",IF($J249&gt;0,"Pendente","")))</f>
        <v/>
      </c>
      <c r="V249" s="6" t="n"/>
    </row>
    <row r="250">
      <c r="A250" s="12" t="n"/>
      <c r="B250" s="6" t="n"/>
      <c r="C250" s="11">
        <f>IF($B250="","",IFERROR(VLOOKUP($B250,Contratos!$A:$R,2,FALSE),""))</f>
        <v/>
      </c>
      <c r="D250" s="11">
        <f>IF($B250="","",IFERROR(VLOOKUP($B250,Contratos!$A:$R,3,FALSE),""))</f>
        <v/>
      </c>
      <c r="E250" s="7" t="n"/>
      <c r="F250" s="13">
        <f>IF($B250="","",IFERROR(VLOOKUP($B250,Contratos!$A:$R,7,FALSE),0))</f>
        <v/>
      </c>
      <c r="G250" s="8" t="n"/>
      <c r="H250" s="8" t="n"/>
      <c r="I250" s="13">
        <f>IF($B250="","",$F250+$G250+$H250)</f>
        <v/>
      </c>
      <c r="J250" s="8" t="n"/>
      <c r="K250" s="7" t="n"/>
      <c r="L250" s="6" t="n"/>
      <c r="M250" s="11">
        <f>IF($B250="","",IF(AND($J250&gt;0,$J250&gt;=$I250),"Recebido",IF($J250&gt;0,"Recebido parcial",IF(AND($E250&lt;&gt;"",TODAY()&gt;$E250),"Atrasado","Em aberto"))))</f>
        <v/>
      </c>
      <c r="N250" s="11">
        <f>IF($B250="","",IF($M250="Atrasado",TODAY()-$E250,IF(AND($K250&lt;&gt;"",$K250&gt;$E250),$K250-$E250,0)))</f>
        <v/>
      </c>
      <c r="O250" s="13">
        <f>IF($B250="","",$F250+$H250)</f>
        <v/>
      </c>
      <c r="P250" s="13">
        <f>IF($B250="","",IF($J250=0,0,ROUND($O250*IFERROR(VLOOKUP($B250,Contratos!$A:$R,10,FALSE),0),2)))</f>
        <v/>
      </c>
      <c r="Q250" s="8" t="n"/>
      <c r="R250" s="6" t="n"/>
      <c r="S250" s="13">
        <f>IF($B250="","",IF($J250=0,0,ROUND($J250-$P250-$Q250,2)))</f>
        <v/>
      </c>
      <c r="T250" s="7" t="n"/>
      <c r="U250" s="11">
        <f>IF($B250="","",IF($T250&lt;&gt;"","Repassado",IF($J250&gt;0,"Pendente","")))</f>
        <v/>
      </c>
      <c r="V250" s="6" t="n"/>
    </row>
    <row r="251">
      <c r="A251" s="12" t="n"/>
      <c r="B251" s="6" t="n"/>
      <c r="C251" s="11">
        <f>IF($B251="","",IFERROR(VLOOKUP($B251,Contratos!$A:$R,2,FALSE),""))</f>
        <v/>
      </c>
      <c r="D251" s="11">
        <f>IF($B251="","",IFERROR(VLOOKUP($B251,Contratos!$A:$R,3,FALSE),""))</f>
        <v/>
      </c>
      <c r="E251" s="7" t="n"/>
      <c r="F251" s="13">
        <f>IF($B251="","",IFERROR(VLOOKUP($B251,Contratos!$A:$R,7,FALSE),0))</f>
        <v/>
      </c>
      <c r="G251" s="8" t="n"/>
      <c r="H251" s="8" t="n"/>
      <c r="I251" s="13">
        <f>IF($B251="","",$F251+$G251+$H251)</f>
        <v/>
      </c>
      <c r="J251" s="8" t="n"/>
      <c r="K251" s="7" t="n"/>
      <c r="L251" s="6" t="n"/>
      <c r="M251" s="11">
        <f>IF($B251="","",IF(AND($J251&gt;0,$J251&gt;=$I251),"Recebido",IF($J251&gt;0,"Recebido parcial",IF(AND($E251&lt;&gt;"",TODAY()&gt;$E251),"Atrasado","Em aberto"))))</f>
        <v/>
      </c>
      <c r="N251" s="11">
        <f>IF($B251="","",IF($M251="Atrasado",TODAY()-$E251,IF(AND($K251&lt;&gt;"",$K251&gt;$E251),$K251-$E251,0)))</f>
        <v/>
      </c>
      <c r="O251" s="13">
        <f>IF($B251="","",$F251+$H251)</f>
        <v/>
      </c>
      <c r="P251" s="13">
        <f>IF($B251="","",IF($J251=0,0,ROUND($O251*IFERROR(VLOOKUP($B251,Contratos!$A:$R,10,FALSE),0),2)))</f>
        <v/>
      </c>
      <c r="Q251" s="8" t="n"/>
      <c r="R251" s="6" t="n"/>
      <c r="S251" s="13">
        <f>IF($B251="","",IF($J251=0,0,ROUND($J251-$P251-$Q251,2)))</f>
        <v/>
      </c>
      <c r="T251" s="7" t="n"/>
      <c r="U251" s="11">
        <f>IF($B251="","",IF($T251&lt;&gt;"","Repassado",IF($J251&gt;0,"Pendente","")))</f>
        <v/>
      </c>
      <c r="V251" s="6" t="n"/>
    </row>
    <row r="252">
      <c r="A252" s="12" t="n"/>
      <c r="B252" s="6" t="n"/>
      <c r="C252" s="11">
        <f>IF($B252="","",IFERROR(VLOOKUP($B252,Contratos!$A:$R,2,FALSE),""))</f>
        <v/>
      </c>
      <c r="D252" s="11">
        <f>IF($B252="","",IFERROR(VLOOKUP($B252,Contratos!$A:$R,3,FALSE),""))</f>
        <v/>
      </c>
      <c r="E252" s="7" t="n"/>
      <c r="F252" s="13">
        <f>IF($B252="","",IFERROR(VLOOKUP($B252,Contratos!$A:$R,7,FALSE),0))</f>
        <v/>
      </c>
      <c r="G252" s="8" t="n"/>
      <c r="H252" s="8" t="n"/>
      <c r="I252" s="13">
        <f>IF($B252="","",$F252+$G252+$H252)</f>
        <v/>
      </c>
      <c r="J252" s="8" t="n"/>
      <c r="K252" s="7" t="n"/>
      <c r="L252" s="6" t="n"/>
      <c r="M252" s="11">
        <f>IF($B252="","",IF(AND($J252&gt;0,$J252&gt;=$I252),"Recebido",IF($J252&gt;0,"Recebido parcial",IF(AND($E252&lt;&gt;"",TODAY()&gt;$E252),"Atrasado","Em aberto"))))</f>
        <v/>
      </c>
      <c r="N252" s="11">
        <f>IF($B252="","",IF($M252="Atrasado",TODAY()-$E252,IF(AND($K252&lt;&gt;"",$K252&gt;$E252),$K252-$E252,0)))</f>
        <v/>
      </c>
      <c r="O252" s="13">
        <f>IF($B252="","",$F252+$H252)</f>
        <v/>
      </c>
      <c r="P252" s="13">
        <f>IF($B252="","",IF($J252=0,0,ROUND($O252*IFERROR(VLOOKUP($B252,Contratos!$A:$R,10,FALSE),0),2)))</f>
        <v/>
      </c>
      <c r="Q252" s="8" t="n"/>
      <c r="R252" s="6" t="n"/>
      <c r="S252" s="13">
        <f>IF($B252="","",IF($J252=0,0,ROUND($J252-$P252-$Q252,2)))</f>
        <v/>
      </c>
      <c r="T252" s="7" t="n"/>
      <c r="U252" s="11">
        <f>IF($B252="","",IF($T252&lt;&gt;"","Repassado",IF($J252&gt;0,"Pendente","")))</f>
        <v/>
      </c>
      <c r="V252" s="6" t="n"/>
    </row>
    <row r="253">
      <c r="A253" s="12" t="n"/>
      <c r="B253" s="6" t="n"/>
      <c r="C253" s="11">
        <f>IF($B253="","",IFERROR(VLOOKUP($B253,Contratos!$A:$R,2,FALSE),""))</f>
        <v/>
      </c>
      <c r="D253" s="11">
        <f>IF($B253="","",IFERROR(VLOOKUP($B253,Contratos!$A:$R,3,FALSE),""))</f>
        <v/>
      </c>
      <c r="E253" s="7" t="n"/>
      <c r="F253" s="13">
        <f>IF($B253="","",IFERROR(VLOOKUP($B253,Contratos!$A:$R,7,FALSE),0))</f>
        <v/>
      </c>
      <c r="G253" s="8" t="n"/>
      <c r="H253" s="8" t="n"/>
      <c r="I253" s="13">
        <f>IF($B253="","",$F253+$G253+$H253)</f>
        <v/>
      </c>
      <c r="J253" s="8" t="n"/>
      <c r="K253" s="7" t="n"/>
      <c r="L253" s="6" t="n"/>
      <c r="M253" s="11">
        <f>IF($B253="","",IF(AND($J253&gt;0,$J253&gt;=$I253),"Recebido",IF($J253&gt;0,"Recebido parcial",IF(AND($E253&lt;&gt;"",TODAY()&gt;$E253),"Atrasado","Em aberto"))))</f>
        <v/>
      </c>
      <c r="N253" s="11">
        <f>IF($B253="","",IF($M253="Atrasado",TODAY()-$E253,IF(AND($K253&lt;&gt;"",$K253&gt;$E253),$K253-$E253,0)))</f>
        <v/>
      </c>
      <c r="O253" s="13">
        <f>IF($B253="","",$F253+$H253)</f>
        <v/>
      </c>
      <c r="P253" s="13">
        <f>IF($B253="","",IF($J253=0,0,ROUND($O253*IFERROR(VLOOKUP($B253,Contratos!$A:$R,10,FALSE),0),2)))</f>
        <v/>
      </c>
      <c r="Q253" s="8" t="n"/>
      <c r="R253" s="6" t="n"/>
      <c r="S253" s="13">
        <f>IF($B253="","",IF($J253=0,0,ROUND($J253-$P253-$Q253,2)))</f>
        <v/>
      </c>
      <c r="T253" s="7" t="n"/>
      <c r="U253" s="11">
        <f>IF($B253="","",IF($T253&lt;&gt;"","Repassado",IF($J253&gt;0,"Pendente","")))</f>
        <v/>
      </c>
      <c r="V253" s="6" t="n"/>
    </row>
    <row r="254">
      <c r="A254" s="12" t="n"/>
      <c r="B254" s="6" t="n"/>
      <c r="C254" s="11">
        <f>IF($B254="","",IFERROR(VLOOKUP($B254,Contratos!$A:$R,2,FALSE),""))</f>
        <v/>
      </c>
      <c r="D254" s="11">
        <f>IF($B254="","",IFERROR(VLOOKUP($B254,Contratos!$A:$R,3,FALSE),""))</f>
        <v/>
      </c>
      <c r="E254" s="7" t="n"/>
      <c r="F254" s="13">
        <f>IF($B254="","",IFERROR(VLOOKUP($B254,Contratos!$A:$R,7,FALSE),0))</f>
        <v/>
      </c>
      <c r="G254" s="8" t="n"/>
      <c r="H254" s="8" t="n"/>
      <c r="I254" s="13">
        <f>IF($B254="","",$F254+$G254+$H254)</f>
        <v/>
      </c>
      <c r="J254" s="8" t="n"/>
      <c r="K254" s="7" t="n"/>
      <c r="L254" s="6" t="n"/>
      <c r="M254" s="11">
        <f>IF($B254="","",IF(AND($J254&gt;0,$J254&gt;=$I254),"Recebido",IF($J254&gt;0,"Recebido parcial",IF(AND($E254&lt;&gt;"",TODAY()&gt;$E254),"Atrasado","Em aberto"))))</f>
        <v/>
      </c>
      <c r="N254" s="11">
        <f>IF($B254="","",IF($M254="Atrasado",TODAY()-$E254,IF(AND($K254&lt;&gt;"",$K254&gt;$E254),$K254-$E254,0)))</f>
        <v/>
      </c>
      <c r="O254" s="13">
        <f>IF($B254="","",$F254+$H254)</f>
        <v/>
      </c>
      <c r="P254" s="13">
        <f>IF($B254="","",IF($J254=0,0,ROUND($O254*IFERROR(VLOOKUP($B254,Contratos!$A:$R,10,FALSE),0),2)))</f>
        <v/>
      </c>
      <c r="Q254" s="8" t="n"/>
      <c r="R254" s="6" t="n"/>
      <c r="S254" s="13">
        <f>IF($B254="","",IF($J254=0,0,ROUND($J254-$P254-$Q254,2)))</f>
        <v/>
      </c>
      <c r="T254" s="7" t="n"/>
      <c r="U254" s="11">
        <f>IF($B254="","",IF($T254&lt;&gt;"","Repassado",IF($J254&gt;0,"Pendente","")))</f>
        <v/>
      </c>
      <c r="V254" s="6" t="n"/>
    </row>
    <row r="255">
      <c r="A255" s="12" t="n"/>
      <c r="B255" s="6" t="n"/>
      <c r="C255" s="11">
        <f>IF($B255="","",IFERROR(VLOOKUP($B255,Contratos!$A:$R,2,FALSE),""))</f>
        <v/>
      </c>
      <c r="D255" s="11">
        <f>IF($B255="","",IFERROR(VLOOKUP($B255,Contratos!$A:$R,3,FALSE),""))</f>
        <v/>
      </c>
      <c r="E255" s="7" t="n"/>
      <c r="F255" s="13">
        <f>IF($B255="","",IFERROR(VLOOKUP($B255,Contratos!$A:$R,7,FALSE),0))</f>
        <v/>
      </c>
      <c r="G255" s="8" t="n"/>
      <c r="H255" s="8" t="n"/>
      <c r="I255" s="13">
        <f>IF($B255="","",$F255+$G255+$H255)</f>
        <v/>
      </c>
      <c r="J255" s="8" t="n"/>
      <c r="K255" s="7" t="n"/>
      <c r="L255" s="6" t="n"/>
      <c r="M255" s="11">
        <f>IF($B255="","",IF(AND($J255&gt;0,$J255&gt;=$I255),"Recebido",IF($J255&gt;0,"Recebido parcial",IF(AND($E255&lt;&gt;"",TODAY()&gt;$E255),"Atrasado","Em aberto"))))</f>
        <v/>
      </c>
      <c r="N255" s="11">
        <f>IF($B255="","",IF($M255="Atrasado",TODAY()-$E255,IF(AND($K255&lt;&gt;"",$K255&gt;$E255),$K255-$E255,0)))</f>
        <v/>
      </c>
      <c r="O255" s="13">
        <f>IF($B255="","",$F255+$H255)</f>
        <v/>
      </c>
      <c r="P255" s="13">
        <f>IF($B255="","",IF($J255=0,0,ROUND($O255*IFERROR(VLOOKUP($B255,Contratos!$A:$R,10,FALSE),0),2)))</f>
        <v/>
      </c>
      <c r="Q255" s="8" t="n"/>
      <c r="R255" s="6" t="n"/>
      <c r="S255" s="13">
        <f>IF($B255="","",IF($J255=0,0,ROUND($J255-$P255-$Q255,2)))</f>
        <v/>
      </c>
      <c r="T255" s="7" t="n"/>
      <c r="U255" s="11">
        <f>IF($B255="","",IF($T255&lt;&gt;"","Repassado",IF($J255&gt;0,"Pendente","")))</f>
        <v/>
      </c>
      <c r="V255" s="6" t="n"/>
    </row>
    <row r="256">
      <c r="A256" s="12" t="n"/>
      <c r="B256" s="6" t="n"/>
      <c r="C256" s="11">
        <f>IF($B256="","",IFERROR(VLOOKUP($B256,Contratos!$A:$R,2,FALSE),""))</f>
        <v/>
      </c>
      <c r="D256" s="11">
        <f>IF($B256="","",IFERROR(VLOOKUP($B256,Contratos!$A:$R,3,FALSE),""))</f>
        <v/>
      </c>
      <c r="E256" s="7" t="n"/>
      <c r="F256" s="13">
        <f>IF($B256="","",IFERROR(VLOOKUP($B256,Contratos!$A:$R,7,FALSE),0))</f>
        <v/>
      </c>
      <c r="G256" s="8" t="n"/>
      <c r="H256" s="8" t="n"/>
      <c r="I256" s="13">
        <f>IF($B256="","",$F256+$G256+$H256)</f>
        <v/>
      </c>
      <c r="J256" s="8" t="n"/>
      <c r="K256" s="7" t="n"/>
      <c r="L256" s="6" t="n"/>
      <c r="M256" s="11">
        <f>IF($B256="","",IF(AND($J256&gt;0,$J256&gt;=$I256),"Recebido",IF($J256&gt;0,"Recebido parcial",IF(AND($E256&lt;&gt;"",TODAY()&gt;$E256),"Atrasado","Em aberto"))))</f>
        <v/>
      </c>
      <c r="N256" s="11">
        <f>IF($B256="","",IF($M256="Atrasado",TODAY()-$E256,IF(AND($K256&lt;&gt;"",$K256&gt;$E256),$K256-$E256,0)))</f>
        <v/>
      </c>
      <c r="O256" s="13">
        <f>IF($B256="","",$F256+$H256)</f>
        <v/>
      </c>
      <c r="P256" s="13">
        <f>IF($B256="","",IF($J256=0,0,ROUND($O256*IFERROR(VLOOKUP($B256,Contratos!$A:$R,10,FALSE),0),2)))</f>
        <v/>
      </c>
      <c r="Q256" s="8" t="n"/>
      <c r="R256" s="6" t="n"/>
      <c r="S256" s="13">
        <f>IF($B256="","",IF($J256=0,0,ROUND($J256-$P256-$Q256,2)))</f>
        <v/>
      </c>
      <c r="T256" s="7" t="n"/>
      <c r="U256" s="11">
        <f>IF($B256="","",IF($T256&lt;&gt;"","Repassado",IF($J256&gt;0,"Pendente","")))</f>
        <v/>
      </c>
      <c r="V256" s="6" t="n"/>
    </row>
    <row r="257">
      <c r="A257" s="12" t="n"/>
      <c r="B257" s="6" t="n"/>
      <c r="C257" s="11">
        <f>IF($B257="","",IFERROR(VLOOKUP($B257,Contratos!$A:$R,2,FALSE),""))</f>
        <v/>
      </c>
      <c r="D257" s="11">
        <f>IF($B257="","",IFERROR(VLOOKUP($B257,Contratos!$A:$R,3,FALSE),""))</f>
        <v/>
      </c>
      <c r="E257" s="7" t="n"/>
      <c r="F257" s="13">
        <f>IF($B257="","",IFERROR(VLOOKUP($B257,Contratos!$A:$R,7,FALSE),0))</f>
        <v/>
      </c>
      <c r="G257" s="8" t="n"/>
      <c r="H257" s="8" t="n"/>
      <c r="I257" s="13">
        <f>IF($B257="","",$F257+$G257+$H257)</f>
        <v/>
      </c>
      <c r="J257" s="8" t="n"/>
      <c r="K257" s="7" t="n"/>
      <c r="L257" s="6" t="n"/>
      <c r="M257" s="11">
        <f>IF($B257="","",IF(AND($J257&gt;0,$J257&gt;=$I257),"Recebido",IF($J257&gt;0,"Recebido parcial",IF(AND($E257&lt;&gt;"",TODAY()&gt;$E257),"Atrasado","Em aberto"))))</f>
        <v/>
      </c>
      <c r="N257" s="11">
        <f>IF($B257="","",IF($M257="Atrasado",TODAY()-$E257,IF(AND($K257&lt;&gt;"",$K257&gt;$E257),$K257-$E257,0)))</f>
        <v/>
      </c>
      <c r="O257" s="13">
        <f>IF($B257="","",$F257+$H257)</f>
        <v/>
      </c>
      <c r="P257" s="13">
        <f>IF($B257="","",IF($J257=0,0,ROUND($O257*IFERROR(VLOOKUP($B257,Contratos!$A:$R,10,FALSE),0),2)))</f>
        <v/>
      </c>
      <c r="Q257" s="8" t="n"/>
      <c r="R257" s="6" t="n"/>
      <c r="S257" s="13">
        <f>IF($B257="","",IF($J257=0,0,ROUND($J257-$P257-$Q257,2)))</f>
        <v/>
      </c>
      <c r="T257" s="7" t="n"/>
      <c r="U257" s="11">
        <f>IF($B257="","",IF($T257&lt;&gt;"","Repassado",IF($J257&gt;0,"Pendente","")))</f>
        <v/>
      </c>
      <c r="V257" s="6" t="n"/>
    </row>
    <row r="258">
      <c r="A258" s="12" t="n"/>
      <c r="B258" s="6" t="n"/>
      <c r="C258" s="11">
        <f>IF($B258="","",IFERROR(VLOOKUP($B258,Contratos!$A:$R,2,FALSE),""))</f>
        <v/>
      </c>
      <c r="D258" s="11">
        <f>IF($B258="","",IFERROR(VLOOKUP($B258,Contratos!$A:$R,3,FALSE),""))</f>
        <v/>
      </c>
      <c r="E258" s="7" t="n"/>
      <c r="F258" s="13">
        <f>IF($B258="","",IFERROR(VLOOKUP($B258,Contratos!$A:$R,7,FALSE),0))</f>
        <v/>
      </c>
      <c r="G258" s="8" t="n"/>
      <c r="H258" s="8" t="n"/>
      <c r="I258" s="13">
        <f>IF($B258="","",$F258+$G258+$H258)</f>
        <v/>
      </c>
      <c r="J258" s="8" t="n"/>
      <c r="K258" s="7" t="n"/>
      <c r="L258" s="6" t="n"/>
      <c r="M258" s="11">
        <f>IF($B258="","",IF(AND($J258&gt;0,$J258&gt;=$I258),"Recebido",IF($J258&gt;0,"Recebido parcial",IF(AND($E258&lt;&gt;"",TODAY()&gt;$E258),"Atrasado","Em aberto"))))</f>
        <v/>
      </c>
      <c r="N258" s="11">
        <f>IF($B258="","",IF($M258="Atrasado",TODAY()-$E258,IF(AND($K258&lt;&gt;"",$K258&gt;$E258),$K258-$E258,0)))</f>
        <v/>
      </c>
      <c r="O258" s="13">
        <f>IF($B258="","",$F258+$H258)</f>
        <v/>
      </c>
      <c r="P258" s="13">
        <f>IF($B258="","",IF($J258=0,0,ROUND($O258*IFERROR(VLOOKUP($B258,Contratos!$A:$R,10,FALSE),0),2)))</f>
        <v/>
      </c>
      <c r="Q258" s="8" t="n"/>
      <c r="R258" s="6" t="n"/>
      <c r="S258" s="13">
        <f>IF($B258="","",IF($J258=0,0,ROUND($J258-$P258-$Q258,2)))</f>
        <v/>
      </c>
      <c r="T258" s="7" t="n"/>
      <c r="U258" s="11">
        <f>IF($B258="","",IF($T258&lt;&gt;"","Repassado",IF($J258&gt;0,"Pendente","")))</f>
        <v/>
      </c>
      <c r="V258" s="6" t="n"/>
    </row>
    <row r="259">
      <c r="A259" s="12" t="n"/>
      <c r="B259" s="6" t="n"/>
      <c r="C259" s="11">
        <f>IF($B259="","",IFERROR(VLOOKUP($B259,Contratos!$A:$R,2,FALSE),""))</f>
        <v/>
      </c>
      <c r="D259" s="11">
        <f>IF($B259="","",IFERROR(VLOOKUP($B259,Contratos!$A:$R,3,FALSE),""))</f>
        <v/>
      </c>
      <c r="E259" s="7" t="n"/>
      <c r="F259" s="13">
        <f>IF($B259="","",IFERROR(VLOOKUP($B259,Contratos!$A:$R,7,FALSE),0))</f>
        <v/>
      </c>
      <c r="G259" s="8" t="n"/>
      <c r="H259" s="8" t="n"/>
      <c r="I259" s="13">
        <f>IF($B259="","",$F259+$G259+$H259)</f>
        <v/>
      </c>
      <c r="J259" s="8" t="n"/>
      <c r="K259" s="7" t="n"/>
      <c r="L259" s="6" t="n"/>
      <c r="M259" s="11">
        <f>IF($B259="","",IF(AND($J259&gt;0,$J259&gt;=$I259),"Recebido",IF($J259&gt;0,"Recebido parcial",IF(AND($E259&lt;&gt;"",TODAY()&gt;$E259),"Atrasado","Em aberto"))))</f>
        <v/>
      </c>
      <c r="N259" s="11">
        <f>IF($B259="","",IF($M259="Atrasado",TODAY()-$E259,IF(AND($K259&lt;&gt;"",$K259&gt;$E259),$K259-$E259,0)))</f>
        <v/>
      </c>
      <c r="O259" s="13">
        <f>IF($B259="","",$F259+$H259)</f>
        <v/>
      </c>
      <c r="P259" s="13">
        <f>IF($B259="","",IF($J259=0,0,ROUND($O259*IFERROR(VLOOKUP($B259,Contratos!$A:$R,10,FALSE),0),2)))</f>
        <v/>
      </c>
      <c r="Q259" s="8" t="n"/>
      <c r="R259" s="6" t="n"/>
      <c r="S259" s="13">
        <f>IF($B259="","",IF($J259=0,0,ROUND($J259-$P259-$Q259,2)))</f>
        <v/>
      </c>
      <c r="T259" s="7" t="n"/>
      <c r="U259" s="11">
        <f>IF($B259="","",IF($T259&lt;&gt;"","Repassado",IF($J259&gt;0,"Pendente","")))</f>
        <v/>
      </c>
      <c r="V259" s="6" t="n"/>
    </row>
    <row r="260">
      <c r="A260" s="12" t="n"/>
      <c r="B260" s="6" t="n"/>
      <c r="C260" s="11">
        <f>IF($B260="","",IFERROR(VLOOKUP($B260,Contratos!$A:$R,2,FALSE),""))</f>
        <v/>
      </c>
      <c r="D260" s="11">
        <f>IF($B260="","",IFERROR(VLOOKUP($B260,Contratos!$A:$R,3,FALSE),""))</f>
        <v/>
      </c>
      <c r="E260" s="7" t="n"/>
      <c r="F260" s="13">
        <f>IF($B260="","",IFERROR(VLOOKUP($B260,Contratos!$A:$R,7,FALSE),0))</f>
        <v/>
      </c>
      <c r="G260" s="8" t="n"/>
      <c r="H260" s="8" t="n"/>
      <c r="I260" s="13">
        <f>IF($B260="","",$F260+$G260+$H260)</f>
        <v/>
      </c>
      <c r="J260" s="8" t="n"/>
      <c r="K260" s="7" t="n"/>
      <c r="L260" s="6" t="n"/>
      <c r="M260" s="11">
        <f>IF($B260="","",IF(AND($J260&gt;0,$J260&gt;=$I260),"Recebido",IF($J260&gt;0,"Recebido parcial",IF(AND($E260&lt;&gt;"",TODAY()&gt;$E260),"Atrasado","Em aberto"))))</f>
        <v/>
      </c>
      <c r="N260" s="11">
        <f>IF($B260="","",IF($M260="Atrasado",TODAY()-$E260,IF(AND($K260&lt;&gt;"",$K260&gt;$E260),$K260-$E260,0)))</f>
        <v/>
      </c>
      <c r="O260" s="13">
        <f>IF($B260="","",$F260+$H260)</f>
        <v/>
      </c>
      <c r="P260" s="13">
        <f>IF($B260="","",IF($J260=0,0,ROUND($O260*IFERROR(VLOOKUP($B260,Contratos!$A:$R,10,FALSE),0),2)))</f>
        <v/>
      </c>
      <c r="Q260" s="8" t="n"/>
      <c r="R260" s="6" t="n"/>
      <c r="S260" s="13">
        <f>IF($B260="","",IF($J260=0,0,ROUND($J260-$P260-$Q260,2)))</f>
        <v/>
      </c>
      <c r="T260" s="7" t="n"/>
      <c r="U260" s="11">
        <f>IF($B260="","",IF($T260&lt;&gt;"","Repassado",IF($J260&gt;0,"Pendente","")))</f>
        <v/>
      </c>
      <c r="V260" s="6" t="n"/>
    </row>
    <row r="261">
      <c r="A261" s="12" t="n"/>
      <c r="B261" s="6" t="n"/>
      <c r="C261" s="11">
        <f>IF($B261="","",IFERROR(VLOOKUP($B261,Contratos!$A:$R,2,FALSE),""))</f>
        <v/>
      </c>
      <c r="D261" s="11">
        <f>IF($B261="","",IFERROR(VLOOKUP($B261,Contratos!$A:$R,3,FALSE),""))</f>
        <v/>
      </c>
      <c r="E261" s="7" t="n"/>
      <c r="F261" s="13">
        <f>IF($B261="","",IFERROR(VLOOKUP($B261,Contratos!$A:$R,7,FALSE),0))</f>
        <v/>
      </c>
      <c r="G261" s="8" t="n"/>
      <c r="H261" s="8" t="n"/>
      <c r="I261" s="13">
        <f>IF($B261="","",$F261+$G261+$H261)</f>
        <v/>
      </c>
      <c r="J261" s="8" t="n"/>
      <c r="K261" s="7" t="n"/>
      <c r="L261" s="6" t="n"/>
      <c r="M261" s="11">
        <f>IF($B261="","",IF(AND($J261&gt;0,$J261&gt;=$I261),"Recebido",IF($J261&gt;0,"Recebido parcial",IF(AND($E261&lt;&gt;"",TODAY()&gt;$E261),"Atrasado","Em aberto"))))</f>
        <v/>
      </c>
      <c r="N261" s="11">
        <f>IF($B261="","",IF($M261="Atrasado",TODAY()-$E261,IF(AND($K261&lt;&gt;"",$K261&gt;$E261),$K261-$E261,0)))</f>
        <v/>
      </c>
      <c r="O261" s="13">
        <f>IF($B261="","",$F261+$H261)</f>
        <v/>
      </c>
      <c r="P261" s="13">
        <f>IF($B261="","",IF($J261=0,0,ROUND($O261*IFERROR(VLOOKUP($B261,Contratos!$A:$R,10,FALSE),0),2)))</f>
        <v/>
      </c>
      <c r="Q261" s="8" t="n"/>
      <c r="R261" s="6" t="n"/>
      <c r="S261" s="13">
        <f>IF($B261="","",IF($J261=0,0,ROUND($J261-$P261-$Q261,2)))</f>
        <v/>
      </c>
      <c r="T261" s="7" t="n"/>
      <c r="U261" s="11">
        <f>IF($B261="","",IF($T261&lt;&gt;"","Repassado",IF($J261&gt;0,"Pendente","")))</f>
        <v/>
      </c>
      <c r="V261" s="6" t="n"/>
    </row>
    <row r="262">
      <c r="A262" s="12" t="n"/>
      <c r="B262" s="6" t="n"/>
      <c r="C262" s="11">
        <f>IF($B262="","",IFERROR(VLOOKUP($B262,Contratos!$A:$R,2,FALSE),""))</f>
        <v/>
      </c>
      <c r="D262" s="11">
        <f>IF($B262="","",IFERROR(VLOOKUP($B262,Contratos!$A:$R,3,FALSE),""))</f>
        <v/>
      </c>
      <c r="E262" s="7" t="n"/>
      <c r="F262" s="13">
        <f>IF($B262="","",IFERROR(VLOOKUP($B262,Contratos!$A:$R,7,FALSE),0))</f>
        <v/>
      </c>
      <c r="G262" s="8" t="n"/>
      <c r="H262" s="8" t="n"/>
      <c r="I262" s="13">
        <f>IF($B262="","",$F262+$G262+$H262)</f>
        <v/>
      </c>
      <c r="J262" s="8" t="n"/>
      <c r="K262" s="7" t="n"/>
      <c r="L262" s="6" t="n"/>
      <c r="M262" s="11">
        <f>IF($B262="","",IF(AND($J262&gt;0,$J262&gt;=$I262),"Recebido",IF($J262&gt;0,"Recebido parcial",IF(AND($E262&lt;&gt;"",TODAY()&gt;$E262),"Atrasado","Em aberto"))))</f>
        <v/>
      </c>
      <c r="N262" s="11">
        <f>IF($B262="","",IF($M262="Atrasado",TODAY()-$E262,IF(AND($K262&lt;&gt;"",$K262&gt;$E262),$K262-$E262,0)))</f>
        <v/>
      </c>
      <c r="O262" s="13">
        <f>IF($B262="","",$F262+$H262)</f>
        <v/>
      </c>
      <c r="P262" s="13">
        <f>IF($B262="","",IF($J262=0,0,ROUND($O262*IFERROR(VLOOKUP($B262,Contratos!$A:$R,10,FALSE),0),2)))</f>
        <v/>
      </c>
      <c r="Q262" s="8" t="n"/>
      <c r="R262" s="6" t="n"/>
      <c r="S262" s="13">
        <f>IF($B262="","",IF($J262=0,0,ROUND($J262-$P262-$Q262,2)))</f>
        <v/>
      </c>
      <c r="T262" s="7" t="n"/>
      <c r="U262" s="11">
        <f>IF($B262="","",IF($T262&lt;&gt;"","Repassado",IF($J262&gt;0,"Pendente","")))</f>
        <v/>
      </c>
      <c r="V262" s="6" t="n"/>
    </row>
    <row r="263">
      <c r="A263" s="12" t="n"/>
      <c r="B263" s="6" t="n"/>
      <c r="C263" s="11">
        <f>IF($B263="","",IFERROR(VLOOKUP($B263,Contratos!$A:$R,2,FALSE),""))</f>
        <v/>
      </c>
      <c r="D263" s="11">
        <f>IF($B263="","",IFERROR(VLOOKUP($B263,Contratos!$A:$R,3,FALSE),""))</f>
        <v/>
      </c>
      <c r="E263" s="7" t="n"/>
      <c r="F263" s="13">
        <f>IF($B263="","",IFERROR(VLOOKUP($B263,Contratos!$A:$R,7,FALSE),0))</f>
        <v/>
      </c>
      <c r="G263" s="8" t="n"/>
      <c r="H263" s="8" t="n"/>
      <c r="I263" s="13">
        <f>IF($B263="","",$F263+$G263+$H263)</f>
        <v/>
      </c>
      <c r="J263" s="8" t="n"/>
      <c r="K263" s="7" t="n"/>
      <c r="L263" s="6" t="n"/>
      <c r="M263" s="11">
        <f>IF($B263="","",IF(AND($J263&gt;0,$J263&gt;=$I263),"Recebido",IF($J263&gt;0,"Recebido parcial",IF(AND($E263&lt;&gt;"",TODAY()&gt;$E263),"Atrasado","Em aberto"))))</f>
        <v/>
      </c>
      <c r="N263" s="11">
        <f>IF($B263="","",IF($M263="Atrasado",TODAY()-$E263,IF(AND($K263&lt;&gt;"",$K263&gt;$E263),$K263-$E263,0)))</f>
        <v/>
      </c>
      <c r="O263" s="13">
        <f>IF($B263="","",$F263+$H263)</f>
        <v/>
      </c>
      <c r="P263" s="13">
        <f>IF($B263="","",IF($J263=0,0,ROUND($O263*IFERROR(VLOOKUP($B263,Contratos!$A:$R,10,FALSE),0),2)))</f>
        <v/>
      </c>
      <c r="Q263" s="8" t="n"/>
      <c r="R263" s="6" t="n"/>
      <c r="S263" s="13">
        <f>IF($B263="","",IF($J263=0,0,ROUND($J263-$P263-$Q263,2)))</f>
        <v/>
      </c>
      <c r="T263" s="7" t="n"/>
      <c r="U263" s="11">
        <f>IF($B263="","",IF($T263&lt;&gt;"","Repassado",IF($J263&gt;0,"Pendente","")))</f>
        <v/>
      </c>
      <c r="V263" s="6" t="n"/>
    </row>
    <row r="264">
      <c r="A264" s="12" t="n"/>
      <c r="B264" s="6" t="n"/>
      <c r="C264" s="11">
        <f>IF($B264="","",IFERROR(VLOOKUP($B264,Contratos!$A:$R,2,FALSE),""))</f>
        <v/>
      </c>
      <c r="D264" s="11">
        <f>IF($B264="","",IFERROR(VLOOKUP($B264,Contratos!$A:$R,3,FALSE),""))</f>
        <v/>
      </c>
      <c r="E264" s="7" t="n"/>
      <c r="F264" s="13">
        <f>IF($B264="","",IFERROR(VLOOKUP($B264,Contratos!$A:$R,7,FALSE),0))</f>
        <v/>
      </c>
      <c r="G264" s="8" t="n"/>
      <c r="H264" s="8" t="n"/>
      <c r="I264" s="13">
        <f>IF($B264="","",$F264+$G264+$H264)</f>
        <v/>
      </c>
      <c r="J264" s="8" t="n"/>
      <c r="K264" s="7" t="n"/>
      <c r="L264" s="6" t="n"/>
      <c r="M264" s="11">
        <f>IF($B264="","",IF(AND($J264&gt;0,$J264&gt;=$I264),"Recebido",IF($J264&gt;0,"Recebido parcial",IF(AND($E264&lt;&gt;"",TODAY()&gt;$E264),"Atrasado","Em aberto"))))</f>
        <v/>
      </c>
      <c r="N264" s="11">
        <f>IF($B264="","",IF($M264="Atrasado",TODAY()-$E264,IF(AND($K264&lt;&gt;"",$K264&gt;$E264),$K264-$E264,0)))</f>
        <v/>
      </c>
      <c r="O264" s="13">
        <f>IF($B264="","",$F264+$H264)</f>
        <v/>
      </c>
      <c r="P264" s="13">
        <f>IF($B264="","",IF($J264=0,0,ROUND($O264*IFERROR(VLOOKUP($B264,Contratos!$A:$R,10,FALSE),0),2)))</f>
        <v/>
      </c>
      <c r="Q264" s="8" t="n"/>
      <c r="R264" s="6" t="n"/>
      <c r="S264" s="13">
        <f>IF($B264="","",IF($J264=0,0,ROUND($J264-$P264-$Q264,2)))</f>
        <v/>
      </c>
      <c r="T264" s="7" t="n"/>
      <c r="U264" s="11">
        <f>IF($B264="","",IF($T264&lt;&gt;"","Repassado",IF($J264&gt;0,"Pendente","")))</f>
        <v/>
      </c>
      <c r="V264" s="6" t="n"/>
    </row>
    <row r="265">
      <c r="A265" s="12" t="n"/>
      <c r="B265" s="6" t="n"/>
      <c r="C265" s="11">
        <f>IF($B265="","",IFERROR(VLOOKUP($B265,Contratos!$A:$R,2,FALSE),""))</f>
        <v/>
      </c>
      <c r="D265" s="11">
        <f>IF($B265="","",IFERROR(VLOOKUP($B265,Contratos!$A:$R,3,FALSE),""))</f>
        <v/>
      </c>
      <c r="E265" s="7" t="n"/>
      <c r="F265" s="13">
        <f>IF($B265="","",IFERROR(VLOOKUP($B265,Contratos!$A:$R,7,FALSE),0))</f>
        <v/>
      </c>
      <c r="G265" s="8" t="n"/>
      <c r="H265" s="8" t="n"/>
      <c r="I265" s="13">
        <f>IF($B265="","",$F265+$G265+$H265)</f>
        <v/>
      </c>
      <c r="J265" s="8" t="n"/>
      <c r="K265" s="7" t="n"/>
      <c r="L265" s="6" t="n"/>
      <c r="M265" s="11">
        <f>IF($B265="","",IF(AND($J265&gt;0,$J265&gt;=$I265),"Recebido",IF($J265&gt;0,"Recebido parcial",IF(AND($E265&lt;&gt;"",TODAY()&gt;$E265),"Atrasado","Em aberto"))))</f>
        <v/>
      </c>
      <c r="N265" s="11">
        <f>IF($B265="","",IF($M265="Atrasado",TODAY()-$E265,IF(AND($K265&lt;&gt;"",$K265&gt;$E265),$K265-$E265,0)))</f>
        <v/>
      </c>
      <c r="O265" s="13">
        <f>IF($B265="","",$F265+$H265)</f>
        <v/>
      </c>
      <c r="P265" s="13">
        <f>IF($B265="","",IF($J265=0,0,ROUND($O265*IFERROR(VLOOKUP($B265,Contratos!$A:$R,10,FALSE),0),2)))</f>
        <v/>
      </c>
      <c r="Q265" s="8" t="n"/>
      <c r="R265" s="6" t="n"/>
      <c r="S265" s="13">
        <f>IF($B265="","",IF($J265=0,0,ROUND($J265-$P265-$Q265,2)))</f>
        <v/>
      </c>
      <c r="T265" s="7" t="n"/>
      <c r="U265" s="11">
        <f>IF($B265="","",IF($T265&lt;&gt;"","Repassado",IF($J265&gt;0,"Pendente","")))</f>
        <v/>
      </c>
      <c r="V265" s="6" t="n"/>
    </row>
    <row r="266">
      <c r="A266" s="12" t="n"/>
      <c r="B266" s="6" t="n"/>
      <c r="C266" s="11">
        <f>IF($B266="","",IFERROR(VLOOKUP($B266,Contratos!$A:$R,2,FALSE),""))</f>
        <v/>
      </c>
      <c r="D266" s="11">
        <f>IF($B266="","",IFERROR(VLOOKUP($B266,Contratos!$A:$R,3,FALSE),""))</f>
        <v/>
      </c>
      <c r="E266" s="7" t="n"/>
      <c r="F266" s="13">
        <f>IF($B266="","",IFERROR(VLOOKUP($B266,Contratos!$A:$R,7,FALSE),0))</f>
        <v/>
      </c>
      <c r="G266" s="8" t="n"/>
      <c r="H266" s="8" t="n"/>
      <c r="I266" s="13">
        <f>IF($B266="","",$F266+$G266+$H266)</f>
        <v/>
      </c>
      <c r="J266" s="8" t="n"/>
      <c r="K266" s="7" t="n"/>
      <c r="L266" s="6" t="n"/>
      <c r="M266" s="11">
        <f>IF($B266="","",IF(AND($J266&gt;0,$J266&gt;=$I266),"Recebido",IF($J266&gt;0,"Recebido parcial",IF(AND($E266&lt;&gt;"",TODAY()&gt;$E266),"Atrasado","Em aberto"))))</f>
        <v/>
      </c>
      <c r="N266" s="11">
        <f>IF($B266="","",IF($M266="Atrasado",TODAY()-$E266,IF(AND($K266&lt;&gt;"",$K266&gt;$E266),$K266-$E266,0)))</f>
        <v/>
      </c>
      <c r="O266" s="13">
        <f>IF($B266="","",$F266+$H266)</f>
        <v/>
      </c>
      <c r="P266" s="13">
        <f>IF($B266="","",IF($J266=0,0,ROUND($O266*IFERROR(VLOOKUP($B266,Contratos!$A:$R,10,FALSE),0),2)))</f>
        <v/>
      </c>
      <c r="Q266" s="8" t="n"/>
      <c r="R266" s="6" t="n"/>
      <c r="S266" s="13">
        <f>IF($B266="","",IF($J266=0,0,ROUND($J266-$P266-$Q266,2)))</f>
        <v/>
      </c>
      <c r="T266" s="7" t="n"/>
      <c r="U266" s="11">
        <f>IF($B266="","",IF($T266&lt;&gt;"","Repassado",IF($J266&gt;0,"Pendente","")))</f>
        <v/>
      </c>
      <c r="V266" s="6" t="n"/>
    </row>
    <row r="267">
      <c r="A267" s="12" t="n"/>
      <c r="B267" s="6" t="n"/>
      <c r="C267" s="11">
        <f>IF($B267="","",IFERROR(VLOOKUP($B267,Contratos!$A:$R,2,FALSE),""))</f>
        <v/>
      </c>
      <c r="D267" s="11">
        <f>IF($B267="","",IFERROR(VLOOKUP($B267,Contratos!$A:$R,3,FALSE),""))</f>
        <v/>
      </c>
      <c r="E267" s="7" t="n"/>
      <c r="F267" s="13">
        <f>IF($B267="","",IFERROR(VLOOKUP($B267,Contratos!$A:$R,7,FALSE),0))</f>
        <v/>
      </c>
      <c r="G267" s="8" t="n"/>
      <c r="H267" s="8" t="n"/>
      <c r="I267" s="13">
        <f>IF($B267="","",$F267+$G267+$H267)</f>
        <v/>
      </c>
      <c r="J267" s="8" t="n"/>
      <c r="K267" s="7" t="n"/>
      <c r="L267" s="6" t="n"/>
      <c r="M267" s="11">
        <f>IF($B267="","",IF(AND($J267&gt;0,$J267&gt;=$I267),"Recebido",IF($J267&gt;0,"Recebido parcial",IF(AND($E267&lt;&gt;"",TODAY()&gt;$E267),"Atrasado","Em aberto"))))</f>
        <v/>
      </c>
      <c r="N267" s="11">
        <f>IF($B267="","",IF($M267="Atrasado",TODAY()-$E267,IF(AND($K267&lt;&gt;"",$K267&gt;$E267),$K267-$E267,0)))</f>
        <v/>
      </c>
      <c r="O267" s="13">
        <f>IF($B267="","",$F267+$H267)</f>
        <v/>
      </c>
      <c r="P267" s="13">
        <f>IF($B267="","",IF($J267=0,0,ROUND($O267*IFERROR(VLOOKUP($B267,Contratos!$A:$R,10,FALSE),0),2)))</f>
        <v/>
      </c>
      <c r="Q267" s="8" t="n"/>
      <c r="R267" s="6" t="n"/>
      <c r="S267" s="13">
        <f>IF($B267="","",IF($J267=0,0,ROUND($J267-$P267-$Q267,2)))</f>
        <v/>
      </c>
      <c r="T267" s="7" t="n"/>
      <c r="U267" s="11">
        <f>IF($B267="","",IF($T267&lt;&gt;"","Repassado",IF($J267&gt;0,"Pendente","")))</f>
        <v/>
      </c>
      <c r="V267" s="6" t="n"/>
    </row>
    <row r="268">
      <c r="A268" s="12" t="n"/>
      <c r="B268" s="6" t="n"/>
      <c r="C268" s="11">
        <f>IF($B268="","",IFERROR(VLOOKUP($B268,Contratos!$A:$R,2,FALSE),""))</f>
        <v/>
      </c>
      <c r="D268" s="11">
        <f>IF($B268="","",IFERROR(VLOOKUP($B268,Contratos!$A:$R,3,FALSE),""))</f>
        <v/>
      </c>
      <c r="E268" s="7" t="n"/>
      <c r="F268" s="13">
        <f>IF($B268="","",IFERROR(VLOOKUP($B268,Contratos!$A:$R,7,FALSE),0))</f>
        <v/>
      </c>
      <c r="G268" s="8" t="n"/>
      <c r="H268" s="8" t="n"/>
      <c r="I268" s="13">
        <f>IF($B268="","",$F268+$G268+$H268)</f>
        <v/>
      </c>
      <c r="J268" s="8" t="n"/>
      <c r="K268" s="7" t="n"/>
      <c r="L268" s="6" t="n"/>
      <c r="M268" s="11">
        <f>IF($B268="","",IF(AND($J268&gt;0,$J268&gt;=$I268),"Recebido",IF($J268&gt;0,"Recebido parcial",IF(AND($E268&lt;&gt;"",TODAY()&gt;$E268),"Atrasado","Em aberto"))))</f>
        <v/>
      </c>
      <c r="N268" s="11">
        <f>IF($B268="","",IF($M268="Atrasado",TODAY()-$E268,IF(AND($K268&lt;&gt;"",$K268&gt;$E268),$K268-$E268,0)))</f>
        <v/>
      </c>
      <c r="O268" s="13">
        <f>IF($B268="","",$F268+$H268)</f>
        <v/>
      </c>
      <c r="P268" s="13">
        <f>IF($B268="","",IF($J268=0,0,ROUND($O268*IFERROR(VLOOKUP($B268,Contratos!$A:$R,10,FALSE),0),2)))</f>
        <v/>
      </c>
      <c r="Q268" s="8" t="n"/>
      <c r="R268" s="6" t="n"/>
      <c r="S268" s="13">
        <f>IF($B268="","",IF($J268=0,0,ROUND($J268-$P268-$Q268,2)))</f>
        <v/>
      </c>
      <c r="T268" s="7" t="n"/>
      <c r="U268" s="11">
        <f>IF($B268="","",IF($T268&lt;&gt;"","Repassado",IF($J268&gt;0,"Pendente","")))</f>
        <v/>
      </c>
      <c r="V268" s="6" t="n"/>
    </row>
    <row r="269">
      <c r="A269" s="12" t="n"/>
      <c r="B269" s="6" t="n"/>
      <c r="C269" s="11">
        <f>IF($B269="","",IFERROR(VLOOKUP($B269,Contratos!$A:$R,2,FALSE),""))</f>
        <v/>
      </c>
      <c r="D269" s="11">
        <f>IF($B269="","",IFERROR(VLOOKUP($B269,Contratos!$A:$R,3,FALSE),""))</f>
        <v/>
      </c>
      <c r="E269" s="7" t="n"/>
      <c r="F269" s="13">
        <f>IF($B269="","",IFERROR(VLOOKUP($B269,Contratos!$A:$R,7,FALSE),0))</f>
        <v/>
      </c>
      <c r="G269" s="8" t="n"/>
      <c r="H269" s="8" t="n"/>
      <c r="I269" s="13">
        <f>IF($B269="","",$F269+$G269+$H269)</f>
        <v/>
      </c>
      <c r="J269" s="8" t="n"/>
      <c r="K269" s="7" t="n"/>
      <c r="L269" s="6" t="n"/>
      <c r="M269" s="11">
        <f>IF($B269="","",IF(AND($J269&gt;0,$J269&gt;=$I269),"Recebido",IF($J269&gt;0,"Recebido parcial",IF(AND($E269&lt;&gt;"",TODAY()&gt;$E269),"Atrasado","Em aberto"))))</f>
        <v/>
      </c>
      <c r="N269" s="11">
        <f>IF($B269="","",IF($M269="Atrasado",TODAY()-$E269,IF(AND($K269&lt;&gt;"",$K269&gt;$E269),$K269-$E269,0)))</f>
        <v/>
      </c>
      <c r="O269" s="13">
        <f>IF($B269="","",$F269+$H269)</f>
        <v/>
      </c>
      <c r="P269" s="13">
        <f>IF($B269="","",IF($J269=0,0,ROUND($O269*IFERROR(VLOOKUP($B269,Contratos!$A:$R,10,FALSE),0),2)))</f>
        <v/>
      </c>
      <c r="Q269" s="8" t="n"/>
      <c r="R269" s="6" t="n"/>
      <c r="S269" s="13">
        <f>IF($B269="","",IF($J269=0,0,ROUND($J269-$P269-$Q269,2)))</f>
        <v/>
      </c>
      <c r="T269" s="7" t="n"/>
      <c r="U269" s="11">
        <f>IF($B269="","",IF($T269&lt;&gt;"","Repassado",IF($J269&gt;0,"Pendente","")))</f>
        <v/>
      </c>
      <c r="V269" s="6" t="n"/>
    </row>
    <row r="270">
      <c r="A270" s="12" t="n"/>
      <c r="B270" s="6" t="n"/>
      <c r="C270" s="11">
        <f>IF($B270="","",IFERROR(VLOOKUP($B270,Contratos!$A:$R,2,FALSE),""))</f>
        <v/>
      </c>
      <c r="D270" s="11">
        <f>IF($B270="","",IFERROR(VLOOKUP($B270,Contratos!$A:$R,3,FALSE),""))</f>
        <v/>
      </c>
      <c r="E270" s="7" t="n"/>
      <c r="F270" s="13">
        <f>IF($B270="","",IFERROR(VLOOKUP($B270,Contratos!$A:$R,7,FALSE),0))</f>
        <v/>
      </c>
      <c r="G270" s="8" t="n"/>
      <c r="H270" s="8" t="n"/>
      <c r="I270" s="13">
        <f>IF($B270="","",$F270+$G270+$H270)</f>
        <v/>
      </c>
      <c r="J270" s="8" t="n"/>
      <c r="K270" s="7" t="n"/>
      <c r="L270" s="6" t="n"/>
      <c r="M270" s="11">
        <f>IF($B270="","",IF(AND($J270&gt;0,$J270&gt;=$I270),"Recebido",IF($J270&gt;0,"Recebido parcial",IF(AND($E270&lt;&gt;"",TODAY()&gt;$E270),"Atrasado","Em aberto"))))</f>
        <v/>
      </c>
      <c r="N270" s="11">
        <f>IF($B270="","",IF($M270="Atrasado",TODAY()-$E270,IF(AND($K270&lt;&gt;"",$K270&gt;$E270),$K270-$E270,0)))</f>
        <v/>
      </c>
      <c r="O270" s="13">
        <f>IF($B270="","",$F270+$H270)</f>
        <v/>
      </c>
      <c r="P270" s="13">
        <f>IF($B270="","",IF($J270=0,0,ROUND($O270*IFERROR(VLOOKUP($B270,Contratos!$A:$R,10,FALSE),0),2)))</f>
        <v/>
      </c>
      <c r="Q270" s="8" t="n"/>
      <c r="R270" s="6" t="n"/>
      <c r="S270" s="13">
        <f>IF($B270="","",IF($J270=0,0,ROUND($J270-$P270-$Q270,2)))</f>
        <v/>
      </c>
      <c r="T270" s="7" t="n"/>
      <c r="U270" s="11">
        <f>IF($B270="","",IF($T270&lt;&gt;"","Repassado",IF($J270&gt;0,"Pendente","")))</f>
        <v/>
      </c>
      <c r="V270" s="6" t="n"/>
    </row>
    <row r="271">
      <c r="A271" s="12" t="n"/>
      <c r="B271" s="6" t="n"/>
      <c r="C271" s="11">
        <f>IF($B271="","",IFERROR(VLOOKUP($B271,Contratos!$A:$R,2,FALSE),""))</f>
        <v/>
      </c>
      <c r="D271" s="11">
        <f>IF($B271="","",IFERROR(VLOOKUP($B271,Contratos!$A:$R,3,FALSE),""))</f>
        <v/>
      </c>
      <c r="E271" s="7" t="n"/>
      <c r="F271" s="13">
        <f>IF($B271="","",IFERROR(VLOOKUP($B271,Contratos!$A:$R,7,FALSE),0))</f>
        <v/>
      </c>
      <c r="G271" s="8" t="n"/>
      <c r="H271" s="8" t="n"/>
      <c r="I271" s="13">
        <f>IF($B271="","",$F271+$G271+$H271)</f>
        <v/>
      </c>
      <c r="J271" s="8" t="n"/>
      <c r="K271" s="7" t="n"/>
      <c r="L271" s="6" t="n"/>
      <c r="M271" s="11">
        <f>IF($B271="","",IF(AND($J271&gt;0,$J271&gt;=$I271),"Recebido",IF($J271&gt;0,"Recebido parcial",IF(AND($E271&lt;&gt;"",TODAY()&gt;$E271),"Atrasado","Em aberto"))))</f>
        <v/>
      </c>
      <c r="N271" s="11">
        <f>IF($B271="","",IF($M271="Atrasado",TODAY()-$E271,IF(AND($K271&lt;&gt;"",$K271&gt;$E271),$K271-$E271,0)))</f>
        <v/>
      </c>
      <c r="O271" s="13">
        <f>IF($B271="","",$F271+$H271)</f>
        <v/>
      </c>
      <c r="P271" s="13">
        <f>IF($B271="","",IF($J271=0,0,ROUND($O271*IFERROR(VLOOKUP($B271,Contratos!$A:$R,10,FALSE),0),2)))</f>
        <v/>
      </c>
      <c r="Q271" s="8" t="n"/>
      <c r="R271" s="6" t="n"/>
      <c r="S271" s="13">
        <f>IF($B271="","",IF($J271=0,0,ROUND($J271-$P271-$Q271,2)))</f>
        <v/>
      </c>
      <c r="T271" s="7" t="n"/>
      <c r="U271" s="11">
        <f>IF($B271="","",IF($T271&lt;&gt;"","Repassado",IF($J271&gt;0,"Pendente","")))</f>
        <v/>
      </c>
      <c r="V271" s="6" t="n"/>
    </row>
    <row r="272">
      <c r="A272" s="12" t="n"/>
      <c r="B272" s="6" t="n"/>
      <c r="C272" s="11">
        <f>IF($B272="","",IFERROR(VLOOKUP($B272,Contratos!$A:$R,2,FALSE),""))</f>
        <v/>
      </c>
      <c r="D272" s="11">
        <f>IF($B272="","",IFERROR(VLOOKUP($B272,Contratos!$A:$R,3,FALSE),""))</f>
        <v/>
      </c>
      <c r="E272" s="7" t="n"/>
      <c r="F272" s="13">
        <f>IF($B272="","",IFERROR(VLOOKUP($B272,Contratos!$A:$R,7,FALSE),0))</f>
        <v/>
      </c>
      <c r="G272" s="8" t="n"/>
      <c r="H272" s="8" t="n"/>
      <c r="I272" s="13">
        <f>IF($B272="","",$F272+$G272+$H272)</f>
        <v/>
      </c>
      <c r="J272" s="8" t="n"/>
      <c r="K272" s="7" t="n"/>
      <c r="L272" s="6" t="n"/>
      <c r="M272" s="11">
        <f>IF($B272="","",IF(AND($J272&gt;0,$J272&gt;=$I272),"Recebido",IF($J272&gt;0,"Recebido parcial",IF(AND($E272&lt;&gt;"",TODAY()&gt;$E272),"Atrasado","Em aberto"))))</f>
        <v/>
      </c>
      <c r="N272" s="11">
        <f>IF($B272="","",IF($M272="Atrasado",TODAY()-$E272,IF(AND($K272&lt;&gt;"",$K272&gt;$E272),$K272-$E272,0)))</f>
        <v/>
      </c>
      <c r="O272" s="13">
        <f>IF($B272="","",$F272+$H272)</f>
        <v/>
      </c>
      <c r="P272" s="13">
        <f>IF($B272="","",IF($J272=0,0,ROUND($O272*IFERROR(VLOOKUP($B272,Contratos!$A:$R,10,FALSE),0),2)))</f>
        <v/>
      </c>
      <c r="Q272" s="8" t="n"/>
      <c r="R272" s="6" t="n"/>
      <c r="S272" s="13">
        <f>IF($B272="","",IF($J272=0,0,ROUND($J272-$P272-$Q272,2)))</f>
        <v/>
      </c>
      <c r="T272" s="7" t="n"/>
      <c r="U272" s="11">
        <f>IF($B272="","",IF($T272&lt;&gt;"","Repassado",IF($J272&gt;0,"Pendente","")))</f>
        <v/>
      </c>
      <c r="V272" s="6" t="n"/>
    </row>
    <row r="273">
      <c r="A273" s="12" t="n"/>
      <c r="B273" s="6" t="n"/>
      <c r="C273" s="11">
        <f>IF($B273="","",IFERROR(VLOOKUP($B273,Contratos!$A:$R,2,FALSE),""))</f>
        <v/>
      </c>
      <c r="D273" s="11">
        <f>IF($B273="","",IFERROR(VLOOKUP($B273,Contratos!$A:$R,3,FALSE),""))</f>
        <v/>
      </c>
      <c r="E273" s="7" t="n"/>
      <c r="F273" s="13">
        <f>IF($B273="","",IFERROR(VLOOKUP($B273,Contratos!$A:$R,7,FALSE),0))</f>
        <v/>
      </c>
      <c r="G273" s="8" t="n"/>
      <c r="H273" s="8" t="n"/>
      <c r="I273" s="13">
        <f>IF($B273="","",$F273+$G273+$H273)</f>
        <v/>
      </c>
      <c r="J273" s="8" t="n"/>
      <c r="K273" s="7" t="n"/>
      <c r="L273" s="6" t="n"/>
      <c r="M273" s="11">
        <f>IF($B273="","",IF(AND($J273&gt;0,$J273&gt;=$I273),"Recebido",IF($J273&gt;0,"Recebido parcial",IF(AND($E273&lt;&gt;"",TODAY()&gt;$E273),"Atrasado","Em aberto"))))</f>
        <v/>
      </c>
      <c r="N273" s="11">
        <f>IF($B273="","",IF($M273="Atrasado",TODAY()-$E273,IF(AND($K273&lt;&gt;"",$K273&gt;$E273),$K273-$E273,0)))</f>
        <v/>
      </c>
      <c r="O273" s="13">
        <f>IF($B273="","",$F273+$H273)</f>
        <v/>
      </c>
      <c r="P273" s="13">
        <f>IF($B273="","",IF($J273=0,0,ROUND($O273*IFERROR(VLOOKUP($B273,Contratos!$A:$R,10,FALSE),0),2)))</f>
        <v/>
      </c>
      <c r="Q273" s="8" t="n"/>
      <c r="R273" s="6" t="n"/>
      <c r="S273" s="13">
        <f>IF($B273="","",IF($J273=0,0,ROUND($J273-$P273-$Q273,2)))</f>
        <v/>
      </c>
      <c r="T273" s="7" t="n"/>
      <c r="U273" s="11">
        <f>IF($B273="","",IF($T273&lt;&gt;"","Repassado",IF($J273&gt;0,"Pendente","")))</f>
        <v/>
      </c>
      <c r="V273" s="6" t="n"/>
    </row>
    <row r="274">
      <c r="A274" s="12" t="n"/>
      <c r="B274" s="6" t="n"/>
      <c r="C274" s="11">
        <f>IF($B274="","",IFERROR(VLOOKUP($B274,Contratos!$A:$R,2,FALSE),""))</f>
        <v/>
      </c>
      <c r="D274" s="11">
        <f>IF($B274="","",IFERROR(VLOOKUP($B274,Contratos!$A:$R,3,FALSE),""))</f>
        <v/>
      </c>
      <c r="E274" s="7" t="n"/>
      <c r="F274" s="13">
        <f>IF($B274="","",IFERROR(VLOOKUP($B274,Contratos!$A:$R,7,FALSE),0))</f>
        <v/>
      </c>
      <c r="G274" s="8" t="n"/>
      <c r="H274" s="8" t="n"/>
      <c r="I274" s="13">
        <f>IF($B274="","",$F274+$G274+$H274)</f>
        <v/>
      </c>
      <c r="J274" s="8" t="n"/>
      <c r="K274" s="7" t="n"/>
      <c r="L274" s="6" t="n"/>
      <c r="M274" s="11">
        <f>IF($B274="","",IF(AND($J274&gt;0,$J274&gt;=$I274),"Recebido",IF($J274&gt;0,"Recebido parcial",IF(AND($E274&lt;&gt;"",TODAY()&gt;$E274),"Atrasado","Em aberto"))))</f>
        <v/>
      </c>
      <c r="N274" s="11">
        <f>IF($B274="","",IF($M274="Atrasado",TODAY()-$E274,IF(AND($K274&lt;&gt;"",$K274&gt;$E274),$K274-$E274,0)))</f>
        <v/>
      </c>
      <c r="O274" s="13">
        <f>IF($B274="","",$F274+$H274)</f>
        <v/>
      </c>
      <c r="P274" s="13">
        <f>IF($B274="","",IF($J274=0,0,ROUND($O274*IFERROR(VLOOKUP($B274,Contratos!$A:$R,10,FALSE),0),2)))</f>
        <v/>
      </c>
      <c r="Q274" s="8" t="n"/>
      <c r="R274" s="6" t="n"/>
      <c r="S274" s="13">
        <f>IF($B274="","",IF($J274=0,0,ROUND($J274-$P274-$Q274,2)))</f>
        <v/>
      </c>
      <c r="T274" s="7" t="n"/>
      <c r="U274" s="11">
        <f>IF($B274="","",IF($T274&lt;&gt;"","Repassado",IF($J274&gt;0,"Pendente","")))</f>
        <v/>
      </c>
      <c r="V274" s="6" t="n"/>
    </row>
    <row r="275">
      <c r="A275" s="12" t="n"/>
      <c r="B275" s="6" t="n"/>
      <c r="C275" s="11">
        <f>IF($B275="","",IFERROR(VLOOKUP($B275,Contratos!$A:$R,2,FALSE),""))</f>
        <v/>
      </c>
      <c r="D275" s="11">
        <f>IF($B275="","",IFERROR(VLOOKUP($B275,Contratos!$A:$R,3,FALSE),""))</f>
        <v/>
      </c>
      <c r="E275" s="7" t="n"/>
      <c r="F275" s="13">
        <f>IF($B275="","",IFERROR(VLOOKUP($B275,Contratos!$A:$R,7,FALSE),0))</f>
        <v/>
      </c>
      <c r="G275" s="8" t="n"/>
      <c r="H275" s="8" t="n"/>
      <c r="I275" s="13">
        <f>IF($B275="","",$F275+$G275+$H275)</f>
        <v/>
      </c>
      <c r="J275" s="8" t="n"/>
      <c r="K275" s="7" t="n"/>
      <c r="L275" s="6" t="n"/>
      <c r="M275" s="11">
        <f>IF($B275="","",IF(AND($J275&gt;0,$J275&gt;=$I275),"Recebido",IF($J275&gt;0,"Recebido parcial",IF(AND($E275&lt;&gt;"",TODAY()&gt;$E275),"Atrasado","Em aberto"))))</f>
        <v/>
      </c>
      <c r="N275" s="11">
        <f>IF($B275="","",IF($M275="Atrasado",TODAY()-$E275,IF(AND($K275&lt;&gt;"",$K275&gt;$E275),$K275-$E275,0)))</f>
        <v/>
      </c>
      <c r="O275" s="13">
        <f>IF($B275="","",$F275+$H275)</f>
        <v/>
      </c>
      <c r="P275" s="13">
        <f>IF($B275="","",IF($J275=0,0,ROUND($O275*IFERROR(VLOOKUP($B275,Contratos!$A:$R,10,FALSE),0),2)))</f>
        <v/>
      </c>
      <c r="Q275" s="8" t="n"/>
      <c r="R275" s="6" t="n"/>
      <c r="S275" s="13">
        <f>IF($B275="","",IF($J275=0,0,ROUND($J275-$P275-$Q275,2)))</f>
        <v/>
      </c>
      <c r="T275" s="7" t="n"/>
      <c r="U275" s="11">
        <f>IF($B275="","",IF($T275&lt;&gt;"","Repassado",IF($J275&gt;0,"Pendente","")))</f>
        <v/>
      </c>
      <c r="V275" s="6" t="n"/>
    </row>
    <row r="276">
      <c r="A276" s="12" t="n"/>
      <c r="B276" s="6" t="n"/>
      <c r="C276" s="11">
        <f>IF($B276="","",IFERROR(VLOOKUP($B276,Contratos!$A:$R,2,FALSE),""))</f>
        <v/>
      </c>
      <c r="D276" s="11">
        <f>IF($B276="","",IFERROR(VLOOKUP($B276,Contratos!$A:$R,3,FALSE),""))</f>
        <v/>
      </c>
      <c r="E276" s="7" t="n"/>
      <c r="F276" s="13">
        <f>IF($B276="","",IFERROR(VLOOKUP($B276,Contratos!$A:$R,7,FALSE),0))</f>
        <v/>
      </c>
      <c r="G276" s="8" t="n"/>
      <c r="H276" s="8" t="n"/>
      <c r="I276" s="13">
        <f>IF($B276="","",$F276+$G276+$H276)</f>
        <v/>
      </c>
      <c r="J276" s="8" t="n"/>
      <c r="K276" s="7" t="n"/>
      <c r="L276" s="6" t="n"/>
      <c r="M276" s="11">
        <f>IF($B276="","",IF(AND($J276&gt;0,$J276&gt;=$I276),"Recebido",IF($J276&gt;0,"Recebido parcial",IF(AND($E276&lt;&gt;"",TODAY()&gt;$E276),"Atrasado","Em aberto"))))</f>
        <v/>
      </c>
      <c r="N276" s="11">
        <f>IF($B276="","",IF($M276="Atrasado",TODAY()-$E276,IF(AND($K276&lt;&gt;"",$K276&gt;$E276),$K276-$E276,0)))</f>
        <v/>
      </c>
      <c r="O276" s="13">
        <f>IF($B276="","",$F276+$H276)</f>
        <v/>
      </c>
      <c r="P276" s="13">
        <f>IF($B276="","",IF($J276=0,0,ROUND($O276*IFERROR(VLOOKUP($B276,Contratos!$A:$R,10,FALSE),0),2)))</f>
        <v/>
      </c>
      <c r="Q276" s="8" t="n"/>
      <c r="R276" s="6" t="n"/>
      <c r="S276" s="13">
        <f>IF($B276="","",IF($J276=0,0,ROUND($J276-$P276-$Q276,2)))</f>
        <v/>
      </c>
      <c r="T276" s="7" t="n"/>
      <c r="U276" s="11">
        <f>IF($B276="","",IF($T276&lt;&gt;"","Repassado",IF($J276&gt;0,"Pendente","")))</f>
        <v/>
      </c>
      <c r="V276" s="6" t="n"/>
    </row>
    <row r="277">
      <c r="A277" s="12" t="n"/>
      <c r="B277" s="6" t="n"/>
      <c r="C277" s="11">
        <f>IF($B277="","",IFERROR(VLOOKUP($B277,Contratos!$A:$R,2,FALSE),""))</f>
        <v/>
      </c>
      <c r="D277" s="11">
        <f>IF($B277="","",IFERROR(VLOOKUP($B277,Contratos!$A:$R,3,FALSE),""))</f>
        <v/>
      </c>
      <c r="E277" s="7" t="n"/>
      <c r="F277" s="13">
        <f>IF($B277="","",IFERROR(VLOOKUP($B277,Contratos!$A:$R,7,FALSE),0))</f>
        <v/>
      </c>
      <c r="G277" s="8" t="n"/>
      <c r="H277" s="8" t="n"/>
      <c r="I277" s="13">
        <f>IF($B277="","",$F277+$G277+$H277)</f>
        <v/>
      </c>
      <c r="J277" s="8" t="n"/>
      <c r="K277" s="7" t="n"/>
      <c r="L277" s="6" t="n"/>
      <c r="M277" s="11">
        <f>IF($B277="","",IF(AND($J277&gt;0,$J277&gt;=$I277),"Recebido",IF($J277&gt;0,"Recebido parcial",IF(AND($E277&lt;&gt;"",TODAY()&gt;$E277),"Atrasado","Em aberto"))))</f>
        <v/>
      </c>
      <c r="N277" s="11">
        <f>IF($B277="","",IF($M277="Atrasado",TODAY()-$E277,IF(AND($K277&lt;&gt;"",$K277&gt;$E277),$K277-$E277,0)))</f>
        <v/>
      </c>
      <c r="O277" s="13">
        <f>IF($B277="","",$F277+$H277)</f>
        <v/>
      </c>
      <c r="P277" s="13">
        <f>IF($B277="","",IF($J277=0,0,ROUND($O277*IFERROR(VLOOKUP($B277,Contratos!$A:$R,10,FALSE),0),2)))</f>
        <v/>
      </c>
      <c r="Q277" s="8" t="n"/>
      <c r="R277" s="6" t="n"/>
      <c r="S277" s="13">
        <f>IF($B277="","",IF($J277=0,0,ROUND($J277-$P277-$Q277,2)))</f>
        <v/>
      </c>
      <c r="T277" s="7" t="n"/>
      <c r="U277" s="11">
        <f>IF($B277="","",IF($T277&lt;&gt;"","Repassado",IF($J277&gt;0,"Pendente","")))</f>
        <v/>
      </c>
      <c r="V277" s="6" t="n"/>
    </row>
    <row r="278">
      <c r="A278" s="12" t="n"/>
      <c r="B278" s="6" t="n"/>
      <c r="C278" s="11">
        <f>IF($B278="","",IFERROR(VLOOKUP($B278,Contratos!$A:$R,2,FALSE),""))</f>
        <v/>
      </c>
      <c r="D278" s="11">
        <f>IF($B278="","",IFERROR(VLOOKUP($B278,Contratos!$A:$R,3,FALSE),""))</f>
        <v/>
      </c>
      <c r="E278" s="7" t="n"/>
      <c r="F278" s="13">
        <f>IF($B278="","",IFERROR(VLOOKUP($B278,Contratos!$A:$R,7,FALSE),0))</f>
        <v/>
      </c>
      <c r="G278" s="8" t="n"/>
      <c r="H278" s="8" t="n"/>
      <c r="I278" s="13">
        <f>IF($B278="","",$F278+$G278+$H278)</f>
        <v/>
      </c>
      <c r="J278" s="8" t="n"/>
      <c r="K278" s="7" t="n"/>
      <c r="L278" s="6" t="n"/>
      <c r="M278" s="11">
        <f>IF($B278="","",IF(AND($J278&gt;0,$J278&gt;=$I278),"Recebido",IF($J278&gt;0,"Recebido parcial",IF(AND($E278&lt;&gt;"",TODAY()&gt;$E278),"Atrasado","Em aberto"))))</f>
        <v/>
      </c>
      <c r="N278" s="11">
        <f>IF($B278="","",IF($M278="Atrasado",TODAY()-$E278,IF(AND($K278&lt;&gt;"",$K278&gt;$E278),$K278-$E278,0)))</f>
        <v/>
      </c>
      <c r="O278" s="13">
        <f>IF($B278="","",$F278+$H278)</f>
        <v/>
      </c>
      <c r="P278" s="13">
        <f>IF($B278="","",IF($J278=0,0,ROUND($O278*IFERROR(VLOOKUP($B278,Contratos!$A:$R,10,FALSE),0),2)))</f>
        <v/>
      </c>
      <c r="Q278" s="8" t="n"/>
      <c r="R278" s="6" t="n"/>
      <c r="S278" s="13">
        <f>IF($B278="","",IF($J278=0,0,ROUND($J278-$P278-$Q278,2)))</f>
        <v/>
      </c>
      <c r="T278" s="7" t="n"/>
      <c r="U278" s="11">
        <f>IF($B278="","",IF($T278&lt;&gt;"","Repassado",IF($J278&gt;0,"Pendente","")))</f>
        <v/>
      </c>
      <c r="V278" s="6" t="n"/>
    </row>
    <row r="279">
      <c r="A279" s="12" t="n"/>
      <c r="B279" s="6" t="n"/>
      <c r="C279" s="11">
        <f>IF($B279="","",IFERROR(VLOOKUP($B279,Contratos!$A:$R,2,FALSE),""))</f>
        <v/>
      </c>
      <c r="D279" s="11">
        <f>IF($B279="","",IFERROR(VLOOKUP($B279,Contratos!$A:$R,3,FALSE),""))</f>
        <v/>
      </c>
      <c r="E279" s="7" t="n"/>
      <c r="F279" s="13">
        <f>IF($B279="","",IFERROR(VLOOKUP($B279,Contratos!$A:$R,7,FALSE),0))</f>
        <v/>
      </c>
      <c r="G279" s="8" t="n"/>
      <c r="H279" s="8" t="n"/>
      <c r="I279" s="13">
        <f>IF($B279="","",$F279+$G279+$H279)</f>
        <v/>
      </c>
      <c r="J279" s="8" t="n"/>
      <c r="K279" s="7" t="n"/>
      <c r="L279" s="6" t="n"/>
      <c r="M279" s="11">
        <f>IF($B279="","",IF(AND($J279&gt;0,$J279&gt;=$I279),"Recebido",IF($J279&gt;0,"Recebido parcial",IF(AND($E279&lt;&gt;"",TODAY()&gt;$E279),"Atrasado","Em aberto"))))</f>
        <v/>
      </c>
      <c r="N279" s="11">
        <f>IF($B279="","",IF($M279="Atrasado",TODAY()-$E279,IF(AND($K279&lt;&gt;"",$K279&gt;$E279),$K279-$E279,0)))</f>
        <v/>
      </c>
      <c r="O279" s="13">
        <f>IF($B279="","",$F279+$H279)</f>
        <v/>
      </c>
      <c r="P279" s="13">
        <f>IF($B279="","",IF($J279=0,0,ROUND($O279*IFERROR(VLOOKUP($B279,Contratos!$A:$R,10,FALSE),0),2)))</f>
        <v/>
      </c>
      <c r="Q279" s="8" t="n"/>
      <c r="R279" s="6" t="n"/>
      <c r="S279" s="13">
        <f>IF($B279="","",IF($J279=0,0,ROUND($J279-$P279-$Q279,2)))</f>
        <v/>
      </c>
      <c r="T279" s="7" t="n"/>
      <c r="U279" s="11">
        <f>IF($B279="","",IF($T279&lt;&gt;"","Repassado",IF($J279&gt;0,"Pendente","")))</f>
        <v/>
      </c>
      <c r="V279" s="6" t="n"/>
    </row>
    <row r="280">
      <c r="A280" s="12" t="n"/>
      <c r="B280" s="6" t="n"/>
      <c r="C280" s="11">
        <f>IF($B280="","",IFERROR(VLOOKUP($B280,Contratos!$A:$R,2,FALSE),""))</f>
        <v/>
      </c>
      <c r="D280" s="11">
        <f>IF($B280="","",IFERROR(VLOOKUP($B280,Contratos!$A:$R,3,FALSE),""))</f>
        <v/>
      </c>
      <c r="E280" s="7" t="n"/>
      <c r="F280" s="13">
        <f>IF($B280="","",IFERROR(VLOOKUP($B280,Contratos!$A:$R,7,FALSE),0))</f>
        <v/>
      </c>
      <c r="G280" s="8" t="n"/>
      <c r="H280" s="8" t="n"/>
      <c r="I280" s="13">
        <f>IF($B280="","",$F280+$G280+$H280)</f>
        <v/>
      </c>
      <c r="J280" s="8" t="n"/>
      <c r="K280" s="7" t="n"/>
      <c r="L280" s="6" t="n"/>
      <c r="M280" s="11">
        <f>IF($B280="","",IF(AND($J280&gt;0,$J280&gt;=$I280),"Recebido",IF($J280&gt;0,"Recebido parcial",IF(AND($E280&lt;&gt;"",TODAY()&gt;$E280),"Atrasado","Em aberto"))))</f>
        <v/>
      </c>
      <c r="N280" s="11">
        <f>IF($B280="","",IF($M280="Atrasado",TODAY()-$E280,IF(AND($K280&lt;&gt;"",$K280&gt;$E280),$K280-$E280,0)))</f>
        <v/>
      </c>
      <c r="O280" s="13">
        <f>IF($B280="","",$F280+$H280)</f>
        <v/>
      </c>
      <c r="P280" s="13">
        <f>IF($B280="","",IF($J280=0,0,ROUND($O280*IFERROR(VLOOKUP($B280,Contratos!$A:$R,10,FALSE),0),2)))</f>
        <v/>
      </c>
      <c r="Q280" s="8" t="n"/>
      <c r="R280" s="6" t="n"/>
      <c r="S280" s="13">
        <f>IF($B280="","",IF($J280=0,0,ROUND($J280-$P280-$Q280,2)))</f>
        <v/>
      </c>
      <c r="T280" s="7" t="n"/>
      <c r="U280" s="11">
        <f>IF($B280="","",IF($T280&lt;&gt;"","Repassado",IF($J280&gt;0,"Pendente","")))</f>
        <v/>
      </c>
      <c r="V280" s="6" t="n"/>
    </row>
    <row r="281">
      <c r="A281" s="12" t="n"/>
      <c r="B281" s="6" t="n"/>
      <c r="C281" s="11">
        <f>IF($B281="","",IFERROR(VLOOKUP($B281,Contratos!$A:$R,2,FALSE),""))</f>
        <v/>
      </c>
      <c r="D281" s="11">
        <f>IF($B281="","",IFERROR(VLOOKUP($B281,Contratos!$A:$R,3,FALSE),""))</f>
        <v/>
      </c>
      <c r="E281" s="7" t="n"/>
      <c r="F281" s="13">
        <f>IF($B281="","",IFERROR(VLOOKUP($B281,Contratos!$A:$R,7,FALSE),0))</f>
        <v/>
      </c>
      <c r="G281" s="8" t="n"/>
      <c r="H281" s="8" t="n"/>
      <c r="I281" s="13">
        <f>IF($B281="","",$F281+$G281+$H281)</f>
        <v/>
      </c>
      <c r="J281" s="8" t="n"/>
      <c r="K281" s="7" t="n"/>
      <c r="L281" s="6" t="n"/>
      <c r="M281" s="11">
        <f>IF($B281="","",IF(AND($J281&gt;0,$J281&gt;=$I281),"Recebido",IF($J281&gt;0,"Recebido parcial",IF(AND($E281&lt;&gt;"",TODAY()&gt;$E281),"Atrasado","Em aberto"))))</f>
        <v/>
      </c>
      <c r="N281" s="11">
        <f>IF($B281="","",IF($M281="Atrasado",TODAY()-$E281,IF(AND($K281&lt;&gt;"",$K281&gt;$E281),$K281-$E281,0)))</f>
        <v/>
      </c>
      <c r="O281" s="13">
        <f>IF($B281="","",$F281+$H281)</f>
        <v/>
      </c>
      <c r="P281" s="13">
        <f>IF($B281="","",IF($J281=0,0,ROUND($O281*IFERROR(VLOOKUP($B281,Contratos!$A:$R,10,FALSE),0),2)))</f>
        <v/>
      </c>
      <c r="Q281" s="8" t="n"/>
      <c r="R281" s="6" t="n"/>
      <c r="S281" s="13">
        <f>IF($B281="","",IF($J281=0,0,ROUND($J281-$P281-$Q281,2)))</f>
        <v/>
      </c>
      <c r="T281" s="7" t="n"/>
      <c r="U281" s="11">
        <f>IF($B281="","",IF($T281&lt;&gt;"","Repassado",IF($J281&gt;0,"Pendente","")))</f>
        <v/>
      </c>
      <c r="V281" s="6" t="n"/>
    </row>
    <row r="282">
      <c r="A282" s="12" t="n"/>
      <c r="B282" s="6" t="n"/>
      <c r="C282" s="11">
        <f>IF($B282="","",IFERROR(VLOOKUP($B282,Contratos!$A:$R,2,FALSE),""))</f>
        <v/>
      </c>
      <c r="D282" s="11">
        <f>IF($B282="","",IFERROR(VLOOKUP($B282,Contratos!$A:$R,3,FALSE),""))</f>
        <v/>
      </c>
      <c r="E282" s="7" t="n"/>
      <c r="F282" s="13">
        <f>IF($B282="","",IFERROR(VLOOKUP($B282,Contratos!$A:$R,7,FALSE),0))</f>
        <v/>
      </c>
      <c r="G282" s="8" t="n"/>
      <c r="H282" s="8" t="n"/>
      <c r="I282" s="13">
        <f>IF($B282="","",$F282+$G282+$H282)</f>
        <v/>
      </c>
      <c r="J282" s="8" t="n"/>
      <c r="K282" s="7" t="n"/>
      <c r="L282" s="6" t="n"/>
      <c r="M282" s="11">
        <f>IF($B282="","",IF(AND($J282&gt;0,$J282&gt;=$I282),"Recebido",IF($J282&gt;0,"Recebido parcial",IF(AND($E282&lt;&gt;"",TODAY()&gt;$E282),"Atrasado","Em aberto"))))</f>
        <v/>
      </c>
      <c r="N282" s="11">
        <f>IF($B282="","",IF($M282="Atrasado",TODAY()-$E282,IF(AND($K282&lt;&gt;"",$K282&gt;$E282),$K282-$E282,0)))</f>
        <v/>
      </c>
      <c r="O282" s="13">
        <f>IF($B282="","",$F282+$H282)</f>
        <v/>
      </c>
      <c r="P282" s="13">
        <f>IF($B282="","",IF($J282=0,0,ROUND($O282*IFERROR(VLOOKUP($B282,Contratos!$A:$R,10,FALSE),0),2)))</f>
        <v/>
      </c>
      <c r="Q282" s="8" t="n"/>
      <c r="R282" s="6" t="n"/>
      <c r="S282" s="13">
        <f>IF($B282="","",IF($J282=0,0,ROUND($J282-$P282-$Q282,2)))</f>
        <v/>
      </c>
      <c r="T282" s="7" t="n"/>
      <c r="U282" s="11">
        <f>IF($B282="","",IF($T282&lt;&gt;"","Repassado",IF($J282&gt;0,"Pendente","")))</f>
        <v/>
      </c>
      <c r="V282" s="6" t="n"/>
    </row>
    <row r="283">
      <c r="A283" s="12" t="n"/>
      <c r="B283" s="6" t="n"/>
      <c r="C283" s="11">
        <f>IF($B283="","",IFERROR(VLOOKUP($B283,Contratos!$A:$R,2,FALSE),""))</f>
        <v/>
      </c>
      <c r="D283" s="11">
        <f>IF($B283="","",IFERROR(VLOOKUP($B283,Contratos!$A:$R,3,FALSE),""))</f>
        <v/>
      </c>
      <c r="E283" s="7" t="n"/>
      <c r="F283" s="13">
        <f>IF($B283="","",IFERROR(VLOOKUP($B283,Contratos!$A:$R,7,FALSE),0))</f>
        <v/>
      </c>
      <c r="G283" s="8" t="n"/>
      <c r="H283" s="8" t="n"/>
      <c r="I283" s="13">
        <f>IF($B283="","",$F283+$G283+$H283)</f>
        <v/>
      </c>
      <c r="J283" s="8" t="n"/>
      <c r="K283" s="7" t="n"/>
      <c r="L283" s="6" t="n"/>
      <c r="M283" s="11">
        <f>IF($B283="","",IF(AND($J283&gt;0,$J283&gt;=$I283),"Recebido",IF($J283&gt;0,"Recebido parcial",IF(AND($E283&lt;&gt;"",TODAY()&gt;$E283),"Atrasado","Em aberto"))))</f>
        <v/>
      </c>
      <c r="N283" s="11">
        <f>IF($B283="","",IF($M283="Atrasado",TODAY()-$E283,IF(AND($K283&lt;&gt;"",$K283&gt;$E283),$K283-$E283,0)))</f>
        <v/>
      </c>
      <c r="O283" s="13">
        <f>IF($B283="","",$F283+$H283)</f>
        <v/>
      </c>
      <c r="P283" s="13">
        <f>IF($B283="","",IF($J283=0,0,ROUND($O283*IFERROR(VLOOKUP($B283,Contratos!$A:$R,10,FALSE),0),2)))</f>
        <v/>
      </c>
      <c r="Q283" s="8" t="n"/>
      <c r="R283" s="6" t="n"/>
      <c r="S283" s="13">
        <f>IF($B283="","",IF($J283=0,0,ROUND($J283-$P283-$Q283,2)))</f>
        <v/>
      </c>
      <c r="T283" s="7" t="n"/>
      <c r="U283" s="11">
        <f>IF($B283="","",IF($T283&lt;&gt;"","Repassado",IF($J283&gt;0,"Pendente","")))</f>
        <v/>
      </c>
      <c r="V283" s="6" t="n"/>
    </row>
    <row r="284">
      <c r="A284" s="12" t="n"/>
      <c r="B284" s="6" t="n"/>
      <c r="C284" s="11">
        <f>IF($B284="","",IFERROR(VLOOKUP($B284,Contratos!$A:$R,2,FALSE),""))</f>
        <v/>
      </c>
      <c r="D284" s="11">
        <f>IF($B284="","",IFERROR(VLOOKUP($B284,Contratos!$A:$R,3,FALSE),""))</f>
        <v/>
      </c>
      <c r="E284" s="7" t="n"/>
      <c r="F284" s="13">
        <f>IF($B284="","",IFERROR(VLOOKUP($B284,Contratos!$A:$R,7,FALSE),0))</f>
        <v/>
      </c>
      <c r="G284" s="8" t="n"/>
      <c r="H284" s="8" t="n"/>
      <c r="I284" s="13">
        <f>IF($B284="","",$F284+$G284+$H284)</f>
        <v/>
      </c>
      <c r="J284" s="8" t="n"/>
      <c r="K284" s="7" t="n"/>
      <c r="L284" s="6" t="n"/>
      <c r="M284" s="11">
        <f>IF($B284="","",IF(AND($J284&gt;0,$J284&gt;=$I284),"Recebido",IF($J284&gt;0,"Recebido parcial",IF(AND($E284&lt;&gt;"",TODAY()&gt;$E284),"Atrasado","Em aberto"))))</f>
        <v/>
      </c>
      <c r="N284" s="11">
        <f>IF($B284="","",IF($M284="Atrasado",TODAY()-$E284,IF(AND($K284&lt;&gt;"",$K284&gt;$E284),$K284-$E284,0)))</f>
        <v/>
      </c>
      <c r="O284" s="13">
        <f>IF($B284="","",$F284+$H284)</f>
        <v/>
      </c>
      <c r="P284" s="13">
        <f>IF($B284="","",IF($J284=0,0,ROUND($O284*IFERROR(VLOOKUP($B284,Contratos!$A:$R,10,FALSE),0),2)))</f>
        <v/>
      </c>
      <c r="Q284" s="8" t="n"/>
      <c r="R284" s="6" t="n"/>
      <c r="S284" s="13">
        <f>IF($B284="","",IF($J284=0,0,ROUND($J284-$P284-$Q284,2)))</f>
        <v/>
      </c>
      <c r="T284" s="7" t="n"/>
      <c r="U284" s="11">
        <f>IF($B284="","",IF($T284&lt;&gt;"","Repassado",IF($J284&gt;0,"Pendente","")))</f>
        <v/>
      </c>
      <c r="V284" s="6" t="n"/>
    </row>
    <row r="285">
      <c r="A285" s="12" t="n"/>
      <c r="B285" s="6" t="n"/>
      <c r="C285" s="11">
        <f>IF($B285="","",IFERROR(VLOOKUP($B285,Contratos!$A:$R,2,FALSE),""))</f>
        <v/>
      </c>
      <c r="D285" s="11">
        <f>IF($B285="","",IFERROR(VLOOKUP($B285,Contratos!$A:$R,3,FALSE),""))</f>
        <v/>
      </c>
      <c r="E285" s="7" t="n"/>
      <c r="F285" s="13">
        <f>IF($B285="","",IFERROR(VLOOKUP($B285,Contratos!$A:$R,7,FALSE),0))</f>
        <v/>
      </c>
      <c r="G285" s="8" t="n"/>
      <c r="H285" s="8" t="n"/>
      <c r="I285" s="13">
        <f>IF($B285="","",$F285+$G285+$H285)</f>
        <v/>
      </c>
      <c r="J285" s="8" t="n"/>
      <c r="K285" s="7" t="n"/>
      <c r="L285" s="6" t="n"/>
      <c r="M285" s="11">
        <f>IF($B285="","",IF(AND($J285&gt;0,$J285&gt;=$I285),"Recebido",IF($J285&gt;0,"Recebido parcial",IF(AND($E285&lt;&gt;"",TODAY()&gt;$E285),"Atrasado","Em aberto"))))</f>
        <v/>
      </c>
      <c r="N285" s="11">
        <f>IF($B285="","",IF($M285="Atrasado",TODAY()-$E285,IF(AND($K285&lt;&gt;"",$K285&gt;$E285),$K285-$E285,0)))</f>
        <v/>
      </c>
      <c r="O285" s="13">
        <f>IF($B285="","",$F285+$H285)</f>
        <v/>
      </c>
      <c r="P285" s="13">
        <f>IF($B285="","",IF($J285=0,0,ROUND($O285*IFERROR(VLOOKUP($B285,Contratos!$A:$R,10,FALSE),0),2)))</f>
        <v/>
      </c>
      <c r="Q285" s="8" t="n"/>
      <c r="R285" s="6" t="n"/>
      <c r="S285" s="13">
        <f>IF($B285="","",IF($J285=0,0,ROUND($J285-$P285-$Q285,2)))</f>
        <v/>
      </c>
      <c r="T285" s="7" t="n"/>
      <c r="U285" s="11">
        <f>IF($B285="","",IF($T285&lt;&gt;"","Repassado",IF($J285&gt;0,"Pendente","")))</f>
        <v/>
      </c>
      <c r="V285" s="6" t="n"/>
    </row>
    <row r="286">
      <c r="A286" s="12" t="n"/>
      <c r="B286" s="6" t="n"/>
      <c r="C286" s="11">
        <f>IF($B286="","",IFERROR(VLOOKUP($B286,Contratos!$A:$R,2,FALSE),""))</f>
        <v/>
      </c>
      <c r="D286" s="11">
        <f>IF($B286="","",IFERROR(VLOOKUP($B286,Contratos!$A:$R,3,FALSE),""))</f>
        <v/>
      </c>
      <c r="E286" s="7" t="n"/>
      <c r="F286" s="13">
        <f>IF($B286="","",IFERROR(VLOOKUP($B286,Contratos!$A:$R,7,FALSE),0))</f>
        <v/>
      </c>
      <c r="G286" s="8" t="n"/>
      <c r="H286" s="8" t="n"/>
      <c r="I286" s="13">
        <f>IF($B286="","",$F286+$G286+$H286)</f>
        <v/>
      </c>
      <c r="J286" s="8" t="n"/>
      <c r="K286" s="7" t="n"/>
      <c r="L286" s="6" t="n"/>
      <c r="M286" s="11">
        <f>IF($B286="","",IF(AND($J286&gt;0,$J286&gt;=$I286),"Recebido",IF($J286&gt;0,"Recebido parcial",IF(AND($E286&lt;&gt;"",TODAY()&gt;$E286),"Atrasado","Em aberto"))))</f>
        <v/>
      </c>
      <c r="N286" s="11">
        <f>IF($B286="","",IF($M286="Atrasado",TODAY()-$E286,IF(AND($K286&lt;&gt;"",$K286&gt;$E286),$K286-$E286,0)))</f>
        <v/>
      </c>
      <c r="O286" s="13">
        <f>IF($B286="","",$F286+$H286)</f>
        <v/>
      </c>
      <c r="P286" s="13">
        <f>IF($B286="","",IF($J286=0,0,ROUND($O286*IFERROR(VLOOKUP($B286,Contratos!$A:$R,10,FALSE),0),2)))</f>
        <v/>
      </c>
      <c r="Q286" s="8" t="n"/>
      <c r="R286" s="6" t="n"/>
      <c r="S286" s="13">
        <f>IF($B286="","",IF($J286=0,0,ROUND($J286-$P286-$Q286,2)))</f>
        <v/>
      </c>
      <c r="T286" s="7" t="n"/>
      <c r="U286" s="11">
        <f>IF($B286="","",IF($T286&lt;&gt;"","Repassado",IF($J286&gt;0,"Pendente","")))</f>
        <v/>
      </c>
      <c r="V286" s="6" t="n"/>
    </row>
    <row r="287">
      <c r="A287" s="12" t="n"/>
      <c r="B287" s="6" t="n"/>
      <c r="C287" s="11">
        <f>IF($B287="","",IFERROR(VLOOKUP($B287,Contratos!$A:$R,2,FALSE),""))</f>
        <v/>
      </c>
      <c r="D287" s="11">
        <f>IF($B287="","",IFERROR(VLOOKUP($B287,Contratos!$A:$R,3,FALSE),""))</f>
        <v/>
      </c>
      <c r="E287" s="7" t="n"/>
      <c r="F287" s="13">
        <f>IF($B287="","",IFERROR(VLOOKUP($B287,Contratos!$A:$R,7,FALSE),0))</f>
        <v/>
      </c>
      <c r="G287" s="8" t="n"/>
      <c r="H287" s="8" t="n"/>
      <c r="I287" s="13">
        <f>IF($B287="","",$F287+$G287+$H287)</f>
        <v/>
      </c>
      <c r="J287" s="8" t="n"/>
      <c r="K287" s="7" t="n"/>
      <c r="L287" s="6" t="n"/>
      <c r="M287" s="11">
        <f>IF($B287="","",IF(AND($J287&gt;0,$J287&gt;=$I287),"Recebido",IF($J287&gt;0,"Recebido parcial",IF(AND($E287&lt;&gt;"",TODAY()&gt;$E287),"Atrasado","Em aberto"))))</f>
        <v/>
      </c>
      <c r="N287" s="11">
        <f>IF($B287="","",IF($M287="Atrasado",TODAY()-$E287,IF(AND($K287&lt;&gt;"",$K287&gt;$E287),$K287-$E287,0)))</f>
        <v/>
      </c>
      <c r="O287" s="13">
        <f>IF($B287="","",$F287+$H287)</f>
        <v/>
      </c>
      <c r="P287" s="13">
        <f>IF($B287="","",IF($J287=0,0,ROUND($O287*IFERROR(VLOOKUP($B287,Contratos!$A:$R,10,FALSE),0),2)))</f>
        <v/>
      </c>
      <c r="Q287" s="8" t="n"/>
      <c r="R287" s="6" t="n"/>
      <c r="S287" s="13">
        <f>IF($B287="","",IF($J287=0,0,ROUND($J287-$P287-$Q287,2)))</f>
        <v/>
      </c>
      <c r="T287" s="7" t="n"/>
      <c r="U287" s="11">
        <f>IF($B287="","",IF($T287&lt;&gt;"","Repassado",IF($J287&gt;0,"Pendente","")))</f>
        <v/>
      </c>
      <c r="V287" s="6" t="n"/>
    </row>
    <row r="288">
      <c r="A288" s="12" t="n"/>
      <c r="B288" s="6" t="n"/>
      <c r="C288" s="11">
        <f>IF($B288="","",IFERROR(VLOOKUP($B288,Contratos!$A:$R,2,FALSE),""))</f>
        <v/>
      </c>
      <c r="D288" s="11">
        <f>IF($B288="","",IFERROR(VLOOKUP($B288,Contratos!$A:$R,3,FALSE),""))</f>
        <v/>
      </c>
      <c r="E288" s="7" t="n"/>
      <c r="F288" s="13">
        <f>IF($B288="","",IFERROR(VLOOKUP($B288,Contratos!$A:$R,7,FALSE),0))</f>
        <v/>
      </c>
      <c r="G288" s="8" t="n"/>
      <c r="H288" s="8" t="n"/>
      <c r="I288" s="13">
        <f>IF($B288="","",$F288+$G288+$H288)</f>
        <v/>
      </c>
      <c r="J288" s="8" t="n"/>
      <c r="K288" s="7" t="n"/>
      <c r="L288" s="6" t="n"/>
      <c r="M288" s="11">
        <f>IF($B288="","",IF(AND($J288&gt;0,$J288&gt;=$I288),"Recebido",IF($J288&gt;0,"Recebido parcial",IF(AND($E288&lt;&gt;"",TODAY()&gt;$E288),"Atrasado","Em aberto"))))</f>
        <v/>
      </c>
      <c r="N288" s="11">
        <f>IF($B288="","",IF($M288="Atrasado",TODAY()-$E288,IF(AND($K288&lt;&gt;"",$K288&gt;$E288),$K288-$E288,0)))</f>
        <v/>
      </c>
      <c r="O288" s="13">
        <f>IF($B288="","",$F288+$H288)</f>
        <v/>
      </c>
      <c r="P288" s="13">
        <f>IF($B288="","",IF($J288=0,0,ROUND($O288*IFERROR(VLOOKUP($B288,Contratos!$A:$R,10,FALSE),0),2)))</f>
        <v/>
      </c>
      <c r="Q288" s="8" t="n"/>
      <c r="R288" s="6" t="n"/>
      <c r="S288" s="13">
        <f>IF($B288="","",IF($J288=0,0,ROUND($J288-$P288-$Q288,2)))</f>
        <v/>
      </c>
      <c r="T288" s="7" t="n"/>
      <c r="U288" s="11">
        <f>IF($B288="","",IF($T288&lt;&gt;"","Repassado",IF($J288&gt;0,"Pendente","")))</f>
        <v/>
      </c>
      <c r="V288" s="6" t="n"/>
    </row>
    <row r="289">
      <c r="A289" s="12" t="n"/>
      <c r="B289" s="6" t="n"/>
      <c r="C289" s="11">
        <f>IF($B289="","",IFERROR(VLOOKUP($B289,Contratos!$A:$R,2,FALSE),""))</f>
        <v/>
      </c>
      <c r="D289" s="11">
        <f>IF($B289="","",IFERROR(VLOOKUP($B289,Contratos!$A:$R,3,FALSE),""))</f>
        <v/>
      </c>
      <c r="E289" s="7" t="n"/>
      <c r="F289" s="13">
        <f>IF($B289="","",IFERROR(VLOOKUP($B289,Contratos!$A:$R,7,FALSE),0))</f>
        <v/>
      </c>
      <c r="G289" s="8" t="n"/>
      <c r="H289" s="8" t="n"/>
      <c r="I289" s="13">
        <f>IF($B289="","",$F289+$G289+$H289)</f>
        <v/>
      </c>
      <c r="J289" s="8" t="n"/>
      <c r="K289" s="7" t="n"/>
      <c r="L289" s="6" t="n"/>
      <c r="M289" s="11">
        <f>IF($B289="","",IF(AND($J289&gt;0,$J289&gt;=$I289),"Recebido",IF($J289&gt;0,"Recebido parcial",IF(AND($E289&lt;&gt;"",TODAY()&gt;$E289),"Atrasado","Em aberto"))))</f>
        <v/>
      </c>
      <c r="N289" s="11">
        <f>IF($B289="","",IF($M289="Atrasado",TODAY()-$E289,IF(AND($K289&lt;&gt;"",$K289&gt;$E289),$K289-$E289,0)))</f>
        <v/>
      </c>
      <c r="O289" s="13">
        <f>IF($B289="","",$F289+$H289)</f>
        <v/>
      </c>
      <c r="P289" s="13">
        <f>IF($B289="","",IF($J289=0,0,ROUND($O289*IFERROR(VLOOKUP($B289,Contratos!$A:$R,10,FALSE),0),2)))</f>
        <v/>
      </c>
      <c r="Q289" s="8" t="n"/>
      <c r="R289" s="6" t="n"/>
      <c r="S289" s="13">
        <f>IF($B289="","",IF($J289=0,0,ROUND($J289-$P289-$Q289,2)))</f>
        <v/>
      </c>
      <c r="T289" s="7" t="n"/>
      <c r="U289" s="11">
        <f>IF($B289="","",IF($T289&lt;&gt;"","Repassado",IF($J289&gt;0,"Pendente","")))</f>
        <v/>
      </c>
      <c r="V289" s="6" t="n"/>
    </row>
    <row r="290">
      <c r="A290" s="12" t="n"/>
      <c r="B290" s="6" t="n"/>
      <c r="C290" s="11">
        <f>IF($B290="","",IFERROR(VLOOKUP($B290,Contratos!$A:$R,2,FALSE),""))</f>
        <v/>
      </c>
      <c r="D290" s="11">
        <f>IF($B290="","",IFERROR(VLOOKUP($B290,Contratos!$A:$R,3,FALSE),""))</f>
        <v/>
      </c>
      <c r="E290" s="7" t="n"/>
      <c r="F290" s="13">
        <f>IF($B290="","",IFERROR(VLOOKUP($B290,Contratos!$A:$R,7,FALSE),0))</f>
        <v/>
      </c>
      <c r="G290" s="8" t="n"/>
      <c r="H290" s="8" t="n"/>
      <c r="I290" s="13">
        <f>IF($B290="","",$F290+$G290+$H290)</f>
        <v/>
      </c>
      <c r="J290" s="8" t="n"/>
      <c r="K290" s="7" t="n"/>
      <c r="L290" s="6" t="n"/>
      <c r="M290" s="11">
        <f>IF($B290="","",IF(AND($J290&gt;0,$J290&gt;=$I290),"Recebido",IF($J290&gt;0,"Recebido parcial",IF(AND($E290&lt;&gt;"",TODAY()&gt;$E290),"Atrasado","Em aberto"))))</f>
        <v/>
      </c>
      <c r="N290" s="11">
        <f>IF($B290="","",IF($M290="Atrasado",TODAY()-$E290,IF(AND($K290&lt;&gt;"",$K290&gt;$E290),$K290-$E290,0)))</f>
        <v/>
      </c>
      <c r="O290" s="13">
        <f>IF($B290="","",$F290+$H290)</f>
        <v/>
      </c>
      <c r="P290" s="13">
        <f>IF($B290="","",IF($J290=0,0,ROUND($O290*IFERROR(VLOOKUP($B290,Contratos!$A:$R,10,FALSE),0),2)))</f>
        <v/>
      </c>
      <c r="Q290" s="8" t="n"/>
      <c r="R290" s="6" t="n"/>
      <c r="S290" s="13">
        <f>IF($B290="","",IF($J290=0,0,ROUND($J290-$P290-$Q290,2)))</f>
        <v/>
      </c>
      <c r="T290" s="7" t="n"/>
      <c r="U290" s="11">
        <f>IF($B290="","",IF($T290&lt;&gt;"","Repassado",IF($J290&gt;0,"Pendente","")))</f>
        <v/>
      </c>
      <c r="V290" s="6" t="n"/>
    </row>
    <row r="291">
      <c r="A291" s="12" t="n"/>
      <c r="B291" s="6" t="n"/>
      <c r="C291" s="11">
        <f>IF($B291="","",IFERROR(VLOOKUP($B291,Contratos!$A:$R,2,FALSE),""))</f>
        <v/>
      </c>
      <c r="D291" s="11">
        <f>IF($B291="","",IFERROR(VLOOKUP($B291,Contratos!$A:$R,3,FALSE),""))</f>
        <v/>
      </c>
      <c r="E291" s="7" t="n"/>
      <c r="F291" s="13">
        <f>IF($B291="","",IFERROR(VLOOKUP($B291,Contratos!$A:$R,7,FALSE),0))</f>
        <v/>
      </c>
      <c r="G291" s="8" t="n"/>
      <c r="H291" s="8" t="n"/>
      <c r="I291" s="13">
        <f>IF($B291="","",$F291+$G291+$H291)</f>
        <v/>
      </c>
      <c r="J291" s="8" t="n"/>
      <c r="K291" s="7" t="n"/>
      <c r="L291" s="6" t="n"/>
      <c r="M291" s="11">
        <f>IF($B291="","",IF(AND($J291&gt;0,$J291&gt;=$I291),"Recebido",IF($J291&gt;0,"Recebido parcial",IF(AND($E291&lt;&gt;"",TODAY()&gt;$E291),"Atrasado","Em aberto"))))</f>
        <v/>
      </c>
      <c r="N291" s="11">
        <f>IF($B291="","",IF($M291="Atrasado",TODAY()-$E291,IF(AND($K291&lt;&gt;"",$K291&gt;$E291),$K291-$E291,0)))</f>
        <v/>
      </c>
      <c r="O291" s="13">
        <f>IF($B291="","",$F291+$H291)</f>
        <v/>
      </c>
      <c r="P291" s="13">
        <f>IF($B291="","",IF($J291=0,0,ROUND($O291*IFERROR(VLOOKUP($B291,Contratos!$A:$R,10,FALSE),0),2)))</f>
        <v/>
      </c>
      <c r="Q291" s="8" t="n"/>
      <c r="R291" s="6" t="n"/>
      <c r="S291" s="13">
        <f>IF($B291="","",IF($J291=0,0,ROUND($J291-$P291-$Q291,2)))</f>
        <v/>
      </c>
      <c r="T291" s="7" t="n"/>
      <c r="U291" s="11">
        <f>IF($B291="","",IF($T291&lt;&gt;"","Repassado",IF($J291&gt;0,"Pendente","")))</f>
        <v/>
      </c>
      <c r="V291" s="6" t="n"/>
    </row>
    <row r="292">
      <c r="A292" s="12" t="n"/>
      <c r="B292" s="6" t="n"/>
      <c r="C292" s="11">
        <f>IF($B292="","",IFERROR(VLOOKUP($B292,Contratos!$A:$R,2,FALSE),""))</f>
        <v/>
      </c>
      <c r="D292" s="11">
        <f>IF($B292="","",IFERROR(VLOOKUP($B292,Contratos!$A:$R,3,FALSE),""))</f>
        <v/>
      </c>
      <c r="E292" s="7" t="n"/>
      <c r="F292" s="13">
        <f>IF($B292="","",IFERROR(VLOOKUP($B292,Contratos!$A:$R,7,FALSE),0))</f>
        <v/>
      </c>
      <c r="G292" s="8" t="n"/>
      <c r="H292" s="8" t="n"/>
      <c r="I292" s="13">
        <f>IF($B292="","",$F292+$G292+$H292)</f>
        <v/>
      </c>
      <c r="J292" s="8" t="n"/>
      <c r="K292" s="7" t="n"/>
      <c r="L292" s="6" t="n"/>
      <c r="M292" s="11">
        <f>IF($B292="","",IF(AND($J292&gt;0,$J292&gt;=$I292),"Recebido",IF($J292&gt;0,"Recebido parcial",IF(AND($E292&lt;&gt;"",TODAY()&gt;$E292),"Atrasado","Em aberto"))))</f>
        <v/>
      </c>
      <c r="N292" s="11">
        <f>IF($B292="","",IF($M292="Atrasado",TODAY()-$E292,IF(AND($K292&lt;&gt;"",$K292&gt;$E292),$K292-$E292,0)))</f>
        <v/>
      </c>
      <c r="O292" s="13">
        <f>IF($B292="","",$F292+$H292)</f>
        <v/>
      </c>
      <c r="P292" s="13">
        <f>IF($B292="","",IF($J292=0,0,ROUND($O292*IFERROR(VLOOKUP($B292,Contratos!$A:$R,10,FALSE),0),2)))</f>
        <v/>
      </c>
      <c r="Q292" s="8" t="n"/>
      <c r="R292" s="6" t="n"/>
      <c r="S292" s="13">
        <f>IF($B292="","",IF($J292=0,0,ROUND($J292-$P292-$Q292,2)))</f>
        <v/>
      </c>
      <c r="T292" s="7" t="n"/>
      <c r="U292" s="11">
        <f>IF($B292="","",IF($T292&lt;&gt;"","Repassado",IF($J292&gt;0,"Pendente","")))</f>
        <v/>
      </c>
      <c r="V292" s="6" t="n"/>
    </row>
    <row r="293">
      <c r="A293" s="12" t="n"/>
      <c r="B293" s="6" t="n"/>
      <c r="C293" s="11">
        <f>IF($B293="","",IFERROR(VLOOKUP($B293,Contratos!$A:$R,2,FALSE),""))</f>
        <v/>
      </c>
      <c r="D293" s="11">
        <f>IF($B293="","",IFERROR(VLOOKUP($B293,Contratos!$A:$R,3,FALSE),""))</f>
        <v/>
      </c>
      <c r="E293" s="7" t="n"/>
      <c r="F293" s="13">
        <f>IF($B293="","",IFERROR(VLOOKUP($B293,Contratos!$A:$R,7,FALSE),0))</f>
        <v/>
      </c>
      <c r="G293" s="8" t="n"/>
      <c r="H293" s="8" t="n"/>
      <c r="I293" s="13">
        <f>IF($B293="","",$F293+$G293+$H293)</f>
        <v/>
      </c>
      <c r="J293" s="8" t="n"/>
      <c r="K293" s="7" t="n"/>
      <c r="L293" s="6" t="n"/>
      <c r="M293" s="11">
        <f>IF($B293="","",IF(AND($J293&gt;0,$J293&gt;=$I293),"Recebido",IF($J293&gt;0,"Recebido parcial",IF(AND($E293&lt;&gt;"",TODAY()&gt;$E293),"Atrasado","Em aberto"))))</f>
        <v/>
      </c>
      <c r="N293" s="11">
        <f>IF($B293="","",IF($M293="Atrasado",TODAY()-$E293,IF(AND($K293&lt;&gt;"",$K293&gt;$E293),$K293-$E293,0)))</f>
        <v/>
      </c>
      <c r="O293" s="13">
        <f>IF($B293="","",$F293+$H293)</f>
        <v/>
      </c>
      <c r="P293" s="13">
        <f>IF($B293="","",IF($J293=0,0,ROUND($O293*IFERROR(VLOOKUP($B293,Contratos!$A:$R,10,FALSE),0),2)))</f>
        <v/>
      </c>
      <c r="Q293" s="8" t="n"/>
      <c r="R293" s="6" t="n"/>
      <c r="S293" s="13">
        <f>IF($B293="","",IF($J293=0,0,ROUND($J293-$P293-$Q293,2)))</f>
        <v/>
      </c>
      <c r="T293" s="7" t="n"/>
      <c r="U293" s="11">
        <f>IF($B293="","",IF($T293&lt;&gt;"","Repassado",IF($J293&gt;0,"Pendente","")))</f>
        <v/>
      </c>
      <c r="V293" s="6" t="n"/>
    </row>
    <row r="294">
      <c r="A294" s="12" t="n"/>
      <c r="B294" s="6" t="n"/>
      <c r="C294" s="11">
        <f>IF($B294="","",IFERROR(VLOOKUP($B294,Contratos!$A:$R,2,FALSE),""))</f>
        <v/>
      </c>
      <c r="D294" s="11">
        <f>IF($B294="","",IFERROR(VLOOKUP($B294,Contratos!$A:$R,3,FALSE),""))</f>
        <v/>
      </c>
      <c r="E294" s="7" t="n"/>
      <c r="F294" s="13">
        <f>IF($B294="","",IFERROR(VLOOKUP($B294,Contratos!$A:$R,7,FALSE),0))</f>
        <v/>
      </c>
      <c r="G294" s="8" t="n"/>
      <c r="H294" s="8" t="n"/>
      <c r="I294" s="13">
        <f>IF($B294="","",$F294+$G294+$H294)</f>
        <v/>
      </c>
      <c r="J294" s="8" t="n"/>
      <c r="K294" s="7" t="n"/>
      <c r="L294" s="6" t="n"/>
      <c r="M294" s="11">
        <f>IF($B294="","",IF(AND($J294&gt;0,$J294&gt;=$I294),"Recebido",IF($J294&gt;0,"Recebido parcial",IF(AND($E294&lt;&gt;"",TODAY()&gt;$E294),"Atrasado","Em aberto"))))</f>
        <v/>
      </c>
      <c r="N294" s="11">
        <f>IF($B294="","",IF($M294="Atrasado",TODAY()-$E294,IF(AND($K294&lt;&gt;"",$K294&gt;$E294),$K294-$E294,0)))</f>
        <v/>
      </c>
      <c r="O294" s="13">
        <f>IF($B294="","",$F294+$H294)</f>
        <v/>
      </c>
      <c r="P294" s="13">
        <f>IF($B294="","",IF($J294=0,0,ROUND($O294*IFERROR(VLOOKUP($B294,Contratos!$A:$R,10,FALSE),0),2)))</f>
        <v/>
      </c>
      <c r="Q294" s="8" t="n"/>
      <c r="R294" s="6" t="n"/>
      <c r="S294" s="13">
        <f>IF($B294="","",IF($J294=0,0,ROUND($J294-$P294-$Q294,2)))</f>
        <v/>
      </c>
      <c r="T294" s="7" t="n"/>
      <c r="U294" s="11">
        <f>IF($B294="","",IF($T294&lt;&gt;"","Repassado",IF($J294&gt;0,"Pendente","")))</f>
        <v/>
      </c>
      <c r="V294" s="6" t="n"/>
    </row>
    <row r="295">
      <c r="A295" s="12" t="n"/>
      <c r="B295" s="6" t="n"/>
      <c r="C295" s="11">
        <f>IF($B295="","",IFERROR(VLOOKUP($B295,Contratos!$A:$R,2,FALSE),""))</f>
        <v/>
      </c>
      <c r="D295" s="11">
        <f>IF($B295="","",IFERROR(VLOOKUP($B295,Contratos!$A:$R,3,FALSE),""))</f>
        <v/>
      </c>
      <c r="E295" s="7" t="n"/>
      <c r="F295" s="13">
        <f>IF($B295="","",IFERROR(VLOOKUP($B295,Contratos!$A:$R,7,FALSE),0))</f>
        <v/>
      </c>
      <c r="G295" s="8" t="n"/>
      <c r="H295" s="8" t="n"/>
      <c r="I295" s="13">
        <f>IF($B295="","",$F295+$G295+$H295)</f>
        <v/>
      </c>
      <c r="J295" s="8" t="n"/>
      <c r="K295" s="7" t="n"/>
      <c r="L295" s="6" t="n"/>
      <c r="M295" s="11">
        <f>IF($B295="","",IF(AND($J295&gt;0,$J295&gt;=$I295),"Recebido",IF($J295&gt;0,"Recebido parcial",IF(AND($E295&lt;&gt;"",TODAY()&gt;$E295),"Atrasado","Em aberto"))))</f>
        <v/>
      </c>
      <c r="N295" s="11">
        <f>IF($B295="","",IF($M295="Atrasado",TODAY()-$E295,IF(AND($K295&lt;&gt;"",$K295&gt;$E295),$K295-$E295,0)))</f>
        <v/>
      </c>
      <c r="O295" s="13">
        <f>IF($B295="","",$F295+$H295)</f>
        <v/>
      </c>
      <c r="P295" s="13">
        <f>IF($B295="","",IF($J295=0,0,ROUND($O295*IFERROR(VLOOKUP($B295,Contratos!$A:$R,10,FALSE),0),2)))</f>
        <v/>
      </c>
      <c r="Q295" s="8" t="n"/>
      <c r="R295" s="6" t="n"/>
      <c r="S295" s="13">
        <f>IF($B295="","",IF($J295=0,0,ROUND($J295-$P295-$Q295,2)))</f>
        <v/>
      </c>
      <c r="T295" s="7" t="n"/>
      <c r="U295" s="11">
        <f>IF($B295="","",IF($T295&lt;&gt;"","Repassado",IF($J295&gt;0,"Pendente","")))</f>
        <v/>
      </c>
      <c r="V295" s="6" t="n"/>
    </row>
    <row r="296">
      <c r="A296" s="12" t="n"/>
      <c r="B296" s="6" t="n"/>
      <c r="C296" s="11">
        <f>IF($B296="","",IFERROR(VLOOKUP($B296,Contratos!$A:$R,2,FALSE),""))</f>
        <v/>
      </c>
      <c r="D296" s="11">
        <f>IF($B296="","",IFERROR(VLOOKUP($B296,Contratos!$A:$R,3,FALSE),""))</f>
        <v/>
      </c>
      <c r="E296" s="7" t="n"/>
      <c r="F296" s="13">
        <f>IF($B296="","",IFERROR(VLOOKUP($B296,Contratos!$A:$R,7,FALSE),0))</f>
        <v/>
      </c>
      <c r="G296" s="8" t="n"/>
      <c r="H296" s="8" t="n"/>
      <c r="I296" s="13">
        <f>IF($B296="","",$F296+$G296+$H296)</f>
        <v/>
      </c>
      <c r="J296" s="8" t="n"/>
      <c r="K296" s="7" t="n"/>
      <c r="L296" s="6" t="n"/>
      <c r="M296" s="11">
        <f>IF($B296="","",IF(AND($J296&gt;0,$J296&gt;=$I296),"Recebido",IF($J296&gt;0,"Recebido parcial",IF(AND($E296&lt;&gt;"",TODAY()&gt;$E296),"Atrasado","Em aberto"))))</f>
        <v/>
      </c>
      <c r="N296" s="11">
        <f>IF($B296="","",IF($M296="Atrasado",TODAY()-$E296,IF(AND($K296&lt;&gt;"",$K296&gt;$E296),$K296-$E296,0)))</f>
        <v/>
      </c>
      <c r="O296" s="13">
        <f>IF($B296="","",$F296+$H296)</f>
        <v/>
      </c>
      <c r="P296" s="13">
        <f>IF($B296="","",IF($J296=0,0,ROUND($O296*IFERROR(VLOOKUP($B296,Contratos!$A:$R,10,FALSE),0),2)))</f>
        <v/>
      </c>
      <c r="Q296" s="8" t="n"/>
      <c r="R296" s="6" t="n"/>
      <c r="S296" s="13">
        <f>IF($B296="","",IF($J296=0,0,ROUND($J296-$P296-$Q296,2)))</f>
        <v/>
      </c>
      <c r="T296" s="7" t="n"/>
      <c r="U296" s="11">
        <f>IF($B296="","",IF($T296&lt;&gt;"","Repassado",IF($J296&gt;0,"Pendente","")))</f>
        <v/>
      </c>
      <c r="V296" s="6" t="n"/>
    </row>
    <row r="297">
      <c r="A297" s="12" t="n"/>
      <c r="B297" s="6" t="n"/>
      <c r="C297" s="11">
        <f>IF($B297="","",IFERROR(VLOOKUP($B297,Contratos!$A:$R,2,FALSE),""))</f>
        <v/>
      </c>
      <c r="D297" s="11">
        <f>IF($B297="","",IFERROR(VLOOKUP($B297,Contratos!$A:$R,3,FALSE),""))</f>
        <v/>
      </c>
      <c r="E297" s="7" t="n"/>
      <c r="F297" s="13">
        <f>IF($B297="","",IFERROR(VLOOKUP($B297,Contratos!$A:$R,7,FALSE),0))</f>
        <v/>
      </c>
      <c r="G297" s="8" t="n"/>
      <c r="H297" s="8" t="n"/>
      <c r="I297" s="13">
        <f>IF($B297="","",$F297+$G297+$H297)</f>
        <v/>
      </c>
      <c r="J297" s="8" t="n"/>
      <c r="K297" s="7" t="n"/>
      <c r="L297" s="6" t="n"/>
      <c r="M297" s="11">
        <f>IF($B297="","",IF(AND($J297&gt;0,$J297&gt;=$I297),"Recebido",IF($J297&gt;0,"Recebido parcial",IF(AND($E297&lt;&gt;"",TODAY()&gt;$E297),"Atrasado","Em aberto"))))</f>
        <v/>
      </c>
      <c r="N297" s="11">
        <f>IF($B297="","",IF($M297="Atrasado",TODAY()-$E297,IF(AND($K297&lt;&gt;"",$K297&gt;$E297),$K297-$E297,0)))</f>
        <v/>
      </c>
      <c r="O297" s="13">
        <f>IF($B297="","",$F297+$H297)</f>
        <v/>
      </c>
      <c r="P297" s="13">
        <f>IF($B297="","",IF($J297=0,0,ROUND($O297*IFERROR(VLOOKUP($B297,Contratos!$A:$R,10,FALSE),0),2)))</f>
        <v/>
      </c>
      <c r="Q297" s="8" t="n"/>
      <c r="R297" s="6" t="n"/>
      <c r="S297" s="13">
        <f>IF($B297="","",IF($J297=0,0,ROUND($J297-$P297-$Q297,2)))</f>
        <v/>
      </c>
      <c r="T297" s="7" t="n"/>
      <c r="U297" s="11">
        <f>IF($B297="","",IF($T297&lt;&gt;"","Repassado",IF($J297&gt;0,"Pendente","")))</f>
        <v/>
      </c>
      <c r="V297" s="6" t="n"/>
    </row>
    <row r="298">
      <c r="A298" s="12" t="n"/>
      <c r="B298" s="6" t="n"/>
      <c r="C298" s="11">
        <f>IF($B298="","",IFERROR(VLOOKUP($B298,Contratos!$A:$R,2,FALSE),""))</f>
        <v/>
      </c>
      <c r="D298" s="11">
        <f>IF($B298="","",IFERROR(VLOOKUP($B298,Contratos!$A:$R,3,FALSE),""))</f>
        <v/>
      </c>
      <c r="E298" s="7" t="n"/>
      <c r="F298" s="13">
        <f>IF($B298="","",IFERROR(VLOOKUP($B298,Contratos!$A:$R,7,FALSE),0))</f>
        <v/>
      </c>
      <c r="G298" s="8" t="n"/>
      <c r="H298" s="8" t="n"/>
      <c r="I298" s="13">
        <f>IF($B298="","",$F298+$G298+$H298)</f>
        <v/>
      </c>
      <c r="J298" s="8" t="n"/>
      <c r="K298" s="7" t="n"/>
      <c r="L298" s="6" t="n"/>
      <c r="M298" s="11">
        <f>IF($B298="","",IF(AND($J298&gt;0,$J298&gt;=$I298),"Recebido",IF($J298&gt;0,"Recebido parcial",IF(AND($E298&lt;&gt;"",TODAY()&gt;$E298),"Atrasado","Em aberto"))))</f>
        <v/>
      </c>
      <c r="N298" s="11">
        <f>IF($B298="","",IF($M298="Atrasado",TODAY()-$E298,IF(AND($K298&lt;&gt;"",$K298&gt;$E298),$K298-$E298,0)))</f>
        <v/>
      </c>
      <c r="O298" s="13">
        <f>IF($B298="","",$F298+$H298)</f>
        <v/>
      </c>
      <c r="P298" s="13">
        <f>IF($B298="","",IF($J298=0,0,ROUND($O298*IFERROR(VLOOKUP($B298,Contratos!$A:$R,10,FALSE),0),2)))</f>
        <v/>
      </c>
      <c r="Q298" s="8" t="n"/>
      <c r="R298" s="6" t="n"/>
      <c r="S298" s="13">
        <f>IF($B298="","",IF($J298=0,0,ROUND($J298-$P298-$Q298,2)))</f>
        <v/>
      </c>
      <c r="T298" s="7" t="n"/>
      <c r="U298" s="11">
        <f>IF($B298="","",IF($T298&lt;&gt;"","Repassado",IF($J298&gt;0,"Pendente","")))</f>
        <v/>
      </c>
      <c r="V298" s="6" t="n"/>
    </row>
    <row r="299">
      <c r="A299" s="12" t="n"/>
      <c r="B299" s="6" t="n"/>
      <c r="C299" s="11">
        <f>IF($B299="","",IFERROR(VLOOKUP($B299,Contratos!$A:$R,2,FALSE),""))</f>
        <v/>
      </c>
      <c r="D299" s="11">
        <f>IF($B299="","",IFERROR(VLOOKUP($B299,Contratos!$A:$R,3,FALSE),""))</f>
        <v/>
      </c>
      <c r="E299" s="7" t="n"/>
      <c r="F299" s="13">
        <f>IF($B299="","",IFERROR(VLOOKUP($B299,Contratos!$A:$R,7,FALSE),0))</f>
        <v/>
      </c>
      <c r="G299" s="8" t="n"/>
      <c r="H299" s="8" t="n"/>
      <c r="I299" s="13">
        <f>IF($B299="","",$F299+$G299+$H299)</f>
        <v/>
      </c>
      <c r="J299" s="8" t="n"/>
      <c r="K299" s="7" t="n"/>
      <c r="L299" s="6" t="n"/>
      <c r="M299" s="11">
        <f>IF($B299="","",IF(AND($J299&gt;0,$J299&gt;=$I299),"Recebido",IF($J299&gt;0,"Recebido parcial",IF(AND($E299&lt;&gt;"",TODAY()&gt;$E299),"Atrasado","Em aberto"))))</f>
        <v/>
      </c>
      <c r="N299" s="11">
        <f>IF($B299="","",IF($M299="Atrasado",TODAY()-$E299,IF(AND($K299&lt;&gt;"",$K299&gt;$E299),$K299-$E299,0)))</f>
        <v/>
      </c>
      <c r="O299" s="13">
        <f>IF($B299="","",$F299+$H299)</f>
        <v/>
      </c>
      <c r="P299" s="13">
        <f>IF($B299="","",IF($J299=0,0,ROUND($O299*IFERROR(VLOOKUP($B299,Contratos!$A:$R,10,FALSE),0),2)))</f>
        <v/>
      </c>
      <c r="Q299" s="8" t="n"/>
      <c r="R299" s="6" t="n"/>
      <c r="S299" s="13">
        <f>IF($B299="","",IF($J299=0,0,ROUND($J299-$P299-$Q299,2)))</f>
        <v/>
      </c>
      <c r="T299" s="7" t="n"/>
      <c r="U299" s="11">
        <f>IF($B299="","",IF($T299&lt;&gt;"","Repassado",IF($J299&gt;0,"Pendente","")))</f>
        <v/>
      </c>
      <c r="V299" s="6" t="n"/>
    </row>
    <row r="300">
      <c r="A300" s="12" t="n"/>
      <c r="B300" s="6" t="n"/>
      <c r="C300" s="11">
        <f>IF($B300="","",IFERROR(VLOOKUP($B300,Contratos!$A:$R,2,FALSE),""))</f>
        <v/>
      </c>
      <c r="D300" s="11">
        <f>IF($B300="","",IFERROR(VLOOKUP($B300,Contratos!$A:$R,3,FALSE),""))</f>
        <v/>
      </c>
      <c r="E300" s="7" t="n"/>
      <c r="F300" s="13">
        <f>IF($B300="","",IFERROR(VLOOKUP($B300,Contratos!$A:$R,7,FALSE),0))</f>
        <v/>
      </c>
      <c r="G300" s="8" t="n"/>
      <c r="H300" s="8" t="n"/>
      <c r="I300" s="13">
        <f>IF($B300="","",$F300+$G300+$H300)</f>
        <v/>
      </c>
      <c r="J300" s="8" t="n"/>
      <c r="K300" s="7" t="n"/>
      <c r="L300" s="6" t="n"/>
      <c r="M300" s="11">
        <f>IF($B300="","",IF(AND($J300&gt;0,$J300&gt;=$I300),"Recebido",IF($J300&gt;0,"Recebido parcial",IF(AND($E300&lt;&gt;"",TODAY()&gt;$E300),"Atrasado","Em aberto"))))</f>
        <v/>
      </c>
      <c r="N300" s="11">
        <f>IF($B300="","",IF($M300="Atrasado",TODAY()-$E300,IF(AND($K300&lt;&gt;"",$K300&gt;$E300),$K300-$E300,0)))</f>
        <v/>
      </c>
      <c r="O300" s="13">
        <f>IF($B300="","",$F300+$H300)</f>
        <v/>
      </c>
      <c r="P300" s="13">
        <f>IF($B300="","",IF($J300=0,0,ROUND($O300*IFERROR(VLOOKUP($B300,Contratos!$A:$R,10,FALSE),0),2)))</f>
        <v/>
      </c>
      <c r="Q300" s="8" t="n"/>
      <c r="R300" s="6" t="n"/>
      <c r="S300" s="13">
        <f>IF($B300="","",IF($J300=0,0,ROUND($J300-$P300-$Q300,2)))</f>
        <v/>
      </c>
      <c r="T300" s="7" t="n"/>
      <c r="U300" s="11">
        <f>IF($B300="","",IF($T300&lt;&gt;"","Repassado",IF($J300&gt;0,"Pendente","")))</f>
        <v/>
      </c>
      <c r="V300" s="6" t="n"/>
    </row>
    <row r="301">
      <c r="A301" s="12" t="n"/>
      <c r="B301" s="6" t="n"/>
      <c r="C301" s="11">
        <f>IF($B301="","",IFERROR(VLOOKUP($B301,Contratos!$A:$R,2,FALSE),""))</f>
        <v/>
      </c>
      <c r="D301" s="11">
        <f>IF($B301="","",IFERROR(VLOOKUP($B301,Contratos!$A:$R,3,FALSE),""))</f>
        <v/>
      </c>
      <c r="E301" s="7" t="n"/>
      <c r="F301" s="13">
        <f>IF($B301="","",IFERROR(VLOOKUP($B301,Contratos!$A:$R,7,FALSE),0))</f>
        <v/>
      </c>
      <c r="G301" s="8" t="n"/>
      <c r="H301" s="8" t="n"/>
      <c r="I301" s="13">
        <f>IF($B301="","",$F301+$G301+$H301)</f>
        <v/>
      </c>
      <c r="J301" s="8" t="n"/>
      <c r="K301" s="7" t="n"/>
      <c r="L301" s="6" t="n"/>
      <c r="M301" s="11">
        <f>IF($B301="","",IF(AND($J301&gt;0,$J301&gt;=$I301),"Recebido",IF($J301&gt;0,"Recebido parcial",IF(AND($E301&lt;&gt;"",TODAY()&gt;$E301),"Atrasado","Em aberto"))))</f>
        <v/>
      </c>
      <c r="N301" s="11">
        <f>IF($B301="","",IF($M301="Atrasado",TODAY()-$E301,IF(AND($K301&lt;&gt;"",$K301&gt;$E301),$K301-$E301,0)))</f>
        <v/>
      </c>
      <c r="O301" s="13">
        <f>IF($B301="","",$F301+$H301)</f>
        <v/>
      </c>
      <c r="P301" s="13">
        <f>IF($B301="","",IF($J301=0,0,ROUND($O301*IFERROR(VLOOKUP($B301,Contratos!$A:$R,10,FALSE),0),2)))</f>
        <v/>
      </c>
      <c r="Q301" s="8" t="n"/>
      <c r="R301" s="6" t="n"/>
      <c r="S301" s="13">
        <f>IF($B301="","",IF($J301=0,0,ROUND($J301-$P301-$Q301,2)))</f>
        <v/>
      </c>
      <c r="T301" s="7" t="n"/>
      <c r="U301" s="11">
        <f>IF($B301="","",IF($T301&lt;&gt;"","Repassado",IF($J301&gt;0,"Pendente","")))</f>
        <v/>
      </c>
      <c r="V301" s="6" t="n"/>
    </row>
    <row r="302">
      <c r="A302" s="12" t="n"/>
      <c r="B302" s="6" t="n"/>
      <c r="C302" s="11">
        <f>IF($B302="","",IFERROR(VLOOKUP($B302,Contratos!$A:$R,2,FALSE),""))</f>
        <v/>
      </c>
      <c r="D302" s="11">
        <f>IF($B302="","",IFERROR(VLOOKUP($B302,Contratos!$A:$R,3,FALSE),""))</f>
        <v/>
      </c>
      <c r="E302" s="7" t="n"/>
      <c r="F302" s="13">
        <f>IF($B302="","",IFERROR(VLOOKUP($B302,Contratos!$A:$R,7,FALSE),0))</f>
        <v/>
      </c>
      <c r="G302" s="8" t="n"/>
      <c r="H302" s="8" t="n"/>
      <c r="I302" s="13">
        <f>IF($B302="","",$F302+$G302+$H302)</f>
        <v/>
      </c>
      <c r="J302" s="8" t="n"/>
      <c r="K302" s="7" t="n"/>
      <c r="L302" s="6" t="n"/>
      <c r="M302" s="11">
        <f>IF($B302="","",IF(AND($J302&gt;0,$J302&gt;=$I302),"Recebido",IF($J302&gt;0,"Recebido parcial",IF(AND($E302&lt;&gt;"",TODAY()&gt;$E302),"Atrasado","Em aberto"))))</f>
        <v/>
      </c>
      <c r="N302" s="11">
        <f>IF($B302="","",IF($M302="Atrasado",TODAY()-$E302,IF(AND($K302&lt;&gt;"",$K302&gt;$E302),$K302-$E302,0)))</f>
        <v/>
      </c>
      <c r="O302" s="13">
        <f>IF($B302="","",$F302+$H302)</f>
        <v/>
      </c>
      <c r="P302" s="13">
        <f>IF($B302="","",IF($J302=0,0,ROUND($O302*IFERROR(VLOOKUP($B302,Contratos!$A:$R,10,FALSE),0),2)))</f>
        <v/>
      </c>
      <c r="Q302" s="8" t="n"/>
      <c r="R302" s="6" t="n"/>
      <c r="S302" s="13">
        <f>IF($B302="","",IF($J302=0,0,ROUND($J302-$P302-$Q302,2)))</f>
        <v/>
      </c>
      <c r="T302" s="7" t="n"/>
      <c r="U302" s="11">
        <f>IF($B302="","",IF($T302&lt;&gt;"","Repassado",IF($J302&gt;0,"Pendente","")))</f>
        <v/>
      </c>
      <c r="V302" s="6" t="n"/>
    </row>
    <row r="303">
      <c r="A303" s="12" t="n"/>
      <c r="B303" s="6" t="n"/>
      <c r="C303" s="11">
        <f>IF($B303="","",IFERROR(VLOOKUP($B303,Contratos!$A:$R,2,FALSE),""))</f>
        <v/>
      </c>
      <c r="D303" s="11">
        <f>IF($B303="","",IFERROR(VLOOKUP($B303,Contratos!$A:$R,3,FALSE),""))</f>
        <v/>
      </c>
      <c r="E303" s="7" t="n"/>
      <c r="F303" s="13">
        <f>IF($B303="","",IFERROR(VLOOKUP($B303,Contratos!$A:$R,7,FALSE),0))</f>
        <v/>
      </c>
      <c r="G303" s="8" t="n"/>
      <c r="H303" s="8" t="n"/>
      <c r="I303" s="13">
        <f>IF($B303="","",$F303+$G303+$H303)</f>
        <v/>
      </c>
      <c r="J303" s="8" t="n"/>
      <c r="K303" s="7" t="n"/>
      <c r="L303" s="6" t="n"/>
      <c r="M303" s="11">
        <f>IF($B303="","",IF(AND($J303&gt;0,$J303&gt;=$I303),"Recebido",IF($J303&gt;0,"Recebido parcial",IF(AND($E303&lt;&gt;"",TODAY()&gt;$E303),"Atrasado","Em aberto"))))</f>
        <v/>
      </c>
      <c r="N303" s="11">
        <f>IF($B303="","",IF($M303="Atrasado",TODAY()-$E303,IF(AND($K303&lt;&gt;"",$K303&gt;$E303),$K303-$E303,0)))</f>
        <v/>
      </c>
      <c r="O303" s="13">
        <f>IF($B303="","",$F303+$H303)</f>
        <v/>
      </c>
      <c r="P303" s="13">
        <f>IF($B303="","",IF($J303=0,0,ROUND($O303*IFERROR(VLOOKUP($B303,Contratos!$A:$R,10,FALSE),0),2)))</f>
        <v/>
      </c>
      <c r="Q303" s="8" t="n"/>
      <c r="R303" s="6" t="n"/>
      <c r="S303" s="13">
        <f>IF($B303="","",IF($J303=0,0,ROUND($J303-$P303-$Q303,2)))</f>
        <v/>
      </c>
      <c r="T303" s="7" t="n"/>
      <c r="U303" s="11">
        <f>IF($B303="","",IF($T303&lt;&gt;"","Repassado",IF($J303&gt;0,"Pendente","")))</f>
        <v/>
      </c>
      <c r="V303" s="6" t="n"/>
    </row>
    <row r="304">
      <c r="A304" s="12" t="n"/>
      <c r="B304" s="6" t="n"/>
      <c r="C304" s="11">
        <f>IF($B304="","",IFERROR(VLOOKUP($B304,Contratos!$A:$R,2,FALSE),""))</f>
        <v/>
      </c>
      <c r="D304" s="11">
        <f>IF($B304="","",IFERROR(VLOOKUP($B304,Contratos!$A:$R,3,FALSE),""))</f>
        <v/>
      </c>
      <c r="E304" s="7" t="n"/>
      <c r="F304" s="13">
        <f>IF($B304="","",IFERROR(VLOOKUP($B304,Contratos!$A:$R,7,FALSE),0))</f>
        <v/>
      </c>
      <c r="G304" s="8" t="n"/>
      <c r="H304" s="8" t="n"/>
      <c r="I304" s="13">
        <f>IF($B304="","",$F304+$G304+$H304)</f>
        <v/>
      </c>
      <c r="J304" s="8" t="n"/>
      <c r="K304" s="7" t="n"/>
      <c r="L304" s="6" t="n"/>
      <c r="M304" s="11">
        <f>IF($B304="","",IF(AND($J304&gt;0,$J304&gt;=$I304),"Recebido",IF($J304&gt;0,"Recebido parcial",IF(AND($E304&lt;&gt;"",TODAY()&gt;$E304),"Atrasado","Em aberto"))))</f>
        <v/>
      </c>
      <c r="N304" s="11">
        <f>IF($B304="","",IF($M304="Atrasado",TODAY()-$E304,IF(AND($K304&lt;&gt;"",$K304&gt;$E304),$K304-$E304,0)))</f>
        <v/>
      </c>
      <c r="O304" s="13">
        <f>IF($B304="","",$F304+$H304)</f>
        <v/>
      </c>
      <c r="P304" s="13">
        <f>IF($B304="","",IF($J304=0,0,ROUND($O304*IFERROR(VLOOKUP($B304,Contratos!$A:$R,10,FALSE),0),2)))</f>
        <v/>
      </c>
      <c r="Q304" s="8" t="n"/>
      <c r="R304" s="6" t="n"/>
      <c r="S304" s="13">
        <f>IF($B304="","",IF($J304=0,0,ROUND($J304-$P304-$Q304,2)))</f>
        <v/>
      </c>
      <c r="T304" s="7" t="n"/>
      <c r="U304" s="11">
        <f>IF($B304="","",IF($T304&lt;&gt;"","Repassado",IF($J304&gt;0,"Pendente","")))</f>
        <v/>
      </c>
      <c r="V304" s="6" t="n"/>
    </row>
    <row r="305">
      <c r="A305" s="12" t="n"/>
      <c r="B305" s="6" t="n"/>
      <c r="C305" s="11">
        <f>IF($B305="","",IFERROR(VLOOKUP($B305,Contratos!$A:$R,2,FALSE),""))</f>
        <v/>
      </c>
      <c r="D305" s="11">
        <f>IF($B305="","",IFERROR(VLOOKUP($B305,Contratos!$A:$R,3,FALSE),""))</f>
        <v/>
      </c>
      <c r="E305" s="7" t="n"/>
      <c r="F305" s="13">
        <f>IF($B305="","",IFERROR(VLOOKUP($B305,Contratos!$A:$R,7,FALSE),0))</f>
        <v/>
      </c>
      <c r="G305" s="8" t="n"/>
      <c r="H305" s="8" t="n"/>
      <c r="I305" s="13">
        <f>IF($B305="","",$F305+$G305+$H305)</f>
        <v/>
      </c>
      <c r="J305" s="8" t="n"/>
      <c r="K305" s="7" t="n"/>
      <c r="L305" s="6" t="n"/>
      <c r="M305" s="11">
        <f>IF($B305="","",IF(AND($J305&gt;0,$J305&gt;=$I305),"Recebido",IF($J305&gt;0,"Recebido parcial",IF(AND($E305&lt;&gt;"",TODAY()&gt;$E305),"Atrasado","Em aberto"))))</f>
        <v/>
      </c>
      <c r="N305" s="11">
        <f>IF($B305="","",IF($M305="Atrasado",TODAY()-$E305,IF(AND($K305&lt;&gt;"",$K305&gt;$E305),$K305-$E305,0)))</f>
        <v/>
      </c>
      <c r="O305" s="13">
        <f>IF($B305="","",$F305+$H305)</f>
        <v/>
      </c>
      <c r="P305" s="13">
        <f>IF($B305="","",IF($J305=0,0,ROUND($O305*IFERROR(VLOOKUP($B305,Contratos!$A:$R,10,FALSE),0),2)))</f>
        <v/>
      </c>
      <c r="Q305" s="8" t="n"/>
      <c r="R305" s="6" t="n"/>
      <c r="S305" s="13">
        <f>IF($B305="","",IF($J305=0,0,ROUND($J305-$P305-$Q305,2)))</f>
        <v/>
      </c>
      <c r="T305" s="7" t="n"/>
      <c r="U305" s="11">
        <f>IF($B305="","",IF($T305&lt;&gt;"","Repassado",IF($J305&gt;0,"Pendente","")))</f>
        <v/>
      </c>
      <c r="V305" s="6" t="n"/>
    </row>
    <row r="306">
      <c r="A306" s="12" t="n"/>
      <c r="B306" s="6" t="n"/>
      <c r="C306" s="11">
        <f>IF($B306="","",IFERROR(VLOOKUP($B306,Contratos!$A:$R,2,FALSE),""))</f>
        <v/>
      </c>
      <c r="D306" s="11">
        <f>IF($B306="","",IFERROR(VLOOKUP($B306,Contratos!$A:$R,3,FALSE),""))</f>
        <v/>
      </c>
      <c r="E306" s="7" t="n"/>
      <c r="F306" s="13">
        <f>IF($B306="","",IFERROR(VLOOKUP($B306,Contratos!$A:$R,7,FALSE),0))</f>
        <v/>
      </c>
      <c r="G306" s="8" t="n"/>
      <c r="H306" s="8" t="n"/>
      <c r="I306" s="13">
        <f>IF($B306="","",$F306+$G306+$H306)</f>
        <v/>
      </c>
      <c r="J306" s="8" t="n"/>
      <c r="K306" s="7" t="n"/>
      <c r="L306" s="6" t="n"/>
      <c r="M306" s="11">
        <f>IF($B306="","",IF(AND($J306&gt;0,$J306&gt;=$I306),"Recebido",IF($J306&gt;0,"Recebido parcial",IF(AND($E306&lt;&gt;"",TODAY()&gt;$E306),"Atrasado","Em aberto"))))</f>
        <v/>
      </c>
      <c r="N306" s="11">
        <f>IF($B306="","",IF($M306="Atrasado",TODAY()-$E306,IF(AND($K306&lt;&gt;"",$K306&gt;$E306),$K306-$E306,0)))</f>
        <v/>
      </c>
      <c r="O306" s="13">
        <f>IF($B306="","",$F306+$H306)</f>
        <v/>
      </c>
      <c r="P306" s="13">
        <f>IF($B306="","",IF($J306=0,0,ROUND($O306*IFERROR(VLOOKUP($B306,Contratos!$A:$R,10,FALSE),0),2)))</f>
        <v/>
      </c>
      <c r="Q306" s="8" t="n"/>
      <c r="R306" s="6" t="n"/>
      <c r="S306" s="13">
        <f>IF($B306="","",IF($J306=0,0,ROUND($J306-$P306-$Q306,2)))</f>
        <v/>
      </c>
      <c r="T306" s="7" t="n"/>
      <c r="U306" s="11">
        <f>IF($B306="","",IF($T306&lt;&gt;"","Repassado",IF($J306&gt;0,"Pendente","")))</f>
        <v/>
      </c>
      <c r="V306" s="6" t="n"/>
    </row>
    <row r="307">
      <c r="A307" s="12" t="n"/>
      <c r="B307" s="6" t="n"/>
      <c r="C307" s="11">
        <f>IF($B307="","",IFERROR(VLOOKUP($B307,Contratos!$A:$R,2,FALSE),""))</f>
        <v/>
      </c>
      <c r="D307" s="11">
        <f>IF($B307="","",IFERROR(VLOOKUP($B307,Contratos!$A:$R,3,FALSE),""))</f>
        <v/>
      </c>
      <c r="E307" s="7" t="n"/>
      <c r="F307" s="13">
        <f>IF($B307="","",IFERROR(VLOOKUP($B307,Contratos!$A:$R,7,FALSE),0))</f>
        <v/>
      </c>
      <c r="G307" s="8" t="n"/>
      <c r="H307" s="8" t="n"/>
      <c r="I307" s="13">
        <f>IF($B307="","",$F307+$G307+$H307)</f>
        <v/>
      </c>
      <c r="J307" s="8" t="n"/>
      <c r="K307" s="7" t="n"/>
      <c r="L307" s="6" t="n"/>
      <c r="M307" s="11">
        <f>IF($B307="","",IF(AND($J307&gt;0,$J307&gt;=$I307),"Recebido",IF($J307&gt;0,"Recebido parcial",IF(AND($E307&lt;&gt;"",TODAY()&gt;$E307),"Atrasado","Em aberto"))))</f>
        <v/>
      </c>
      <c r="N307" s="11">
        <f>IF($B307="","",IF($M307="Atrasado",TODAY()-$E307,IF(AND($K307&lt;&gt;"",$K307&gt;$E307),$K307-$E307,0)))</f>
        <v/>
      </c>
      <c r="O307" s="13">
        <f>IF($B307="","",$F307+$H307)</f>
        <v/>
      </c>
      <c r="P307" s="13">
        <f>IF($B307="","",IF($J307=0,0,ROUND($O307*IFERROR(VLOOKUP($B307,Contratos!$A:$R,10,FALSE),0),2)))</f>
        <v/>
      </c>
      <c r="Q307" s="8" t="n"/>
      <c r="R307" s="6" t="n"/>
      <c r="S307" s="13">
        <f>IF($B307="","",IF($J307=0,0,ROUND($J307-$P307-$Q307,2)))</f>
        <v/>
      </c>
      <c r="T307" s="7" t="n"/>
      <c r="U307" s="11">
        <f>IF($B307="","",IF($T307&lt;&gt;"","Repassado",IF($J307&gt;0,"Pendente","")))</f>
        <v/>
      </c>
      <c r="V307" s="6" t="n"/>
    </row>
    <row r="308">
      <c r="A308" s="12" t="n"/>
      <c r="B308" s="6" t="n"/>
      <c r="C308" s="11">
        <f>IF($B308="","",IFERROR(VLOOKUP($B308,Contratos!$A:$R,2,FALSE),""))</f>
        <v/>
      </c>
      <c r="D308" s="11">
        <f>IF($B308="","",IFERROR(VLOOKUP($B308,Contratos!$A:$R,3,FALSE),""))</f>
        <v/>
      </c>
      <c r="E308" s="7" t="n"/>
      <c r="F308" s="13">
        <f>IF($B308="","",IFERROR(VLOOKUP($B308,Contratos!$A:$R,7,FALSE),0))</f>
        <v/>
      </c>
      <c r="G308" s="8" t="n"/>
      <c r="H308" s="8" t="n"/>
      <c r="I308" s="13">
        <f>IF($B308="","",$F308+$G308+$H308)</f>
        <v/>
      </c>
      <c r="J308" s="8" t="n"/>
      <c r="K308" s="7" t="n"/>
      <c r="L308" s="6" t="n"/>
      <c r="M308" s="11">
        <f>IF($B308="","",IF(AND($J308&gt;0,$J308&gt;=$I308),"Recebido",IF($J308&gt;0,"Recebido parcial",IF(AND($E308&lt;&gt;"",TODAY()&gt;$E308),"Atrasado","Em aberto"))))</f>
        <v/>
      </c>
      <c r="N308" s="11">
        <f>IF($B308="","",IF($M308="Atrasado",TODAY()-$E308,IF(AND($K308&lt;&gt;"",$K308&gt;$E308),$K308-$E308,0)))</f>
        <v/>
      </c>
      <c r="O308" s="13">
        <f>IF($B308="","",$F308+$H308)</f>
        <v/>
      </c>
      <c r="P308" s="13">
        <f>IF($B308="","",IF($J308=0,0,ROUND($O308*IFERROR(VLOOKUP($B308,Contratos!$A:$R,10,FALSE),0),2)))</f>
        <v/>
      </c>
      <c r="Q308" s="8" t="n"/>
      <c r="R308" s="6" t="n"/>
      <c r="S308" s="13">
        <f>IF($B308="","",IF($J308=0,0,ROUND($J308-$P308-$Q308,2)))</f>
        <v/>
      </c>
      <c r="T308" s="7" t="n"/>
      <c r="U308" s="11">
        <f>IF($B308="","",IF($T308&lt;&gt;"","Repassado",IF($J308&gt;0,"Pendente","")))</f>
        <v/>
      </c>
      <c r="V308" s="6" t="n"/>
    </row>
    <row r="309">
      <c r="A309" s="12" t="n"/>
      <c r="B309" s="6" t="n"/>
      <c r="C309" s="11">
        <f>IF($B309="","",IFERROR(VLOOKUP($B309,Contratos!$A:$R,2,FALSE),""))</f>
        <v/>
      </c>
      <c r="D309" s="11">
        <f>IF($B309="","",IFERROR(VLOOKUP($B309,Contratos!$A:$R,3,FALSE),""))</f>
        <v/>
      </c>
      <c r="E309" s="7" t="n"/>
      <c r="F309" s="13">
        <f>IF($B309="","",IFERROR(VLOOKUP($B309,Contratos!$A:$R,7,FALSE),0))</f>
        <v/>
      </c>
      <c r="G309" s="8" t="n"/>
      <c r="H309" s="8" t="n"/>
      <c r="I309" s="13">
        <f>IF($B309="","",$F309+$G309+$H309)</f>
        <v/>
      </c>
      <c r="J309" s="8" t="n"/>
      <c r="K309" s="7" t="n"/>
      <c r="L309" s="6" t="n"/>
      <c r="M309" s="11">
        <f>IF($B309="","",IF(AND($J309&gt;0,$J309&gt;=$I309),"Recebido",IF($J309&gt;0,"Recebido parcial",IF(AND($E309&lt;&gt;"",TODAY()&gt;$E309),"Atrasado","Em aberto"))))</f>
        <v/>
      </c>
      <c r="N309" s="11">
        <f>IF($B309="","",IF($M309="Atrasado",TODAY()-$E309,IF(AND($K309&lt;&gt;"",$K309&gt;$E309),$K309-$E309,0)))</f>
        <v/>
      </c>
      <c r="O309" s="13">
        <f>IF($B309="","",$F309+$H309)</f>
        <v/>
      </c>
      <c r="P309" s="13">
        <f>IF($B309="","",IF($J309=0,0,ROUND($O309*IFERROR(VLOOKUP($B309,Contratos!$A:$R,10,FALSE),0),2)))</f>
        <v/>
      </c>
      <c r="Q309" s="8" t="n"/>
      <c r="R309" s="6" t="n"/>
      <c r="S309" s="13">
        <f>IF($B309="","",IF($J309=0,0,ROUND($J309-$P309-$Q309,2)))</f>
        <v/>
      </c>
      <c r="T309" s="7" t="n"/>
      <c r="U309" s="11">
        <f>IF($B309="","",IF($T309&lt;&gt;"","Repassado",IF($J309&gt;0,"Pendente","")))</f>
        <v/>
      </c>
      <c r="V309" s="6" t="n"/>
    </row>
    <row r="310">
      <c r="A310" s="12" t="n"/>
      <c r="B310" s="6" t="n"/>
      <c r="C310" s="11">
        <f>IF($B310="","",IFERROR(VLOOKUP($B310,Contratos!$A:$R,2,FALSE),""))</f>
        <v/>
      </c>
      <c r="D310" s="11">
        <f>IF($B310="","",IFERROR(VLOOKUP($B310,Contratos!$A:$R,3,FALSE),""))</f>
        <v/>
      </c>
      <c r="E310" s="7" t="n"/>
      <c r="F310" s="13">
        <f>IF($B310="","",IFERROR(VLOOKUP($B310,Contratos!$A:$R,7,FALSE),0))</f>
        <v/>
      </c>
      <c r="G310" s="8" t="n"/>
      <c r="H310" s="8" t="n"/>
      <c r="I310" s="13">
        <f>IF($B310="","",$F310+$G310+$H310)</f>
        <v/>
      </c>
      <c r="J310" s="8" t="n"/>
      <c r="K310" s="7" t="n"/>
      <c r="L310" s="6" t="n"/>
      <c r="M310" s="11">
        <f>IF($B310="","",IF(AND($J310&gt;0,$J310&gt;=$I310),"Recebido",IF($J310&gt;0,"Recebido parcial",IF(AND($E310&lt;&gt;"",TODAY()&gt;$E310),"Atrasado","Em aberto"))))</f>
        <v/>
      </c>
      <c r="N310" s="11">
        <f>IF($B310="","",IF($M310="Atrasado",TODAY()-$E310,IF(AND($K310&lt;&gt;"",$K310&gt;$E310),$K310-$E310,0)))</f>
        <v/>
      </c>
      <c r="O310" s="13">
        <f>IF($B310="","",$F310+$H310)</f>
        <v/>
      </c>
      <c r="P310" s="13">
        <f>IF($B310="","",IF($J310=0,0,ROUND($O310*IFERROR(VLOOKUP($B310,Contratos!$A:$R,10,FALSE),0),2)))</f>
        <v/>
      </c>
      <c r="Q310" s="8" t="n"/>
      <c r="R310" s="6" t="n"/>
      <c r="S310" s="13">
        <f>IF($B310="","",IF($J310=0,0,ROUND($J310-$P310-$Q310,2)))</f>
        <v/>
      </c>
      <c r="T310" s="7" t="n"/>
      <c r="U310" s="11">
        <f>IF($B310="","",IF($T310&lt;&gt;"","Repassado",IF($J310&gt;0,"Pendente","")))</f>
        <v/>
      </c>
      <c r="V310" s="6" t="n"/>
    </row>
    <row r="311">
      <c r="A311" s="12" t="n"/>
      <c r="B311" s="6" t="n"/>
      <c r="C311" s="11">
        <f>IF($B311="","",IFERROR(VLOOKUP($B311,Contratos!$A:$R,2,FALSE),""))</f>
        <v/>
      </c>
      <c r="D311" s="11">
        <f>IF($B311="","",IFERROR(VLOOKUP($B311,Contratos!$A:$R,3,FALSE),""))</f>
        <v/>
      </c>
      <c r="E311" s="7" t="n"/>
      <c r="F311" s="13">
        <f>IF($B311="","",IFERROR(VLOOKUP($B311,Contratos!$A:$R,7,FALSE),0))</f>
        <v/>
      </c>
      <c r="G311" s="8" t="n"/>
      <c r="H311" s="8" t="n"/>
      <c r="I311" s="13">
        <f>IF($B311="","",$F311+$G311+$H311)</f>
        <v/>
      </c>
      <c r="J311" s="8" t="n"/>
      <c r="K311" s="7" t="n"/>
      <c r="L311" s="6" t="n"/>
      <c r="M311" s="11">
        <f>IF($B311="","",IF(AND($J311&gt;0,$J311&gt;=$I311),"Recebido",IF($J311&gt;0,"Recebido parcial",IF(AND($E311&lt;&gt;"",TODAY()&gt;$E311),"Atrasado","Em aberto"))))</f>
        <v/>
      </c>
      <c r="N311" s="11">
        <f>IF($B311="","",IF($M311="Atrasado",TODAY()-$E311,IF(AND($K311&lt;&gt;"",$K311&gt;$E311),$K311-$E311,0)))</f>
        <v/>
      </c>
      <c r="O311" s="13">
        <f>IF($B311="","",$F311+$H311)</f>
        <v/>
      </c>
      <c r="P311" s="13">
        <f>IF($B311="","",IF($J311=0,0,ROUND($O311*IFERROR(VLOOKUP($B311,Contratos!$A:$R,10,FALSE),0),2)))</f>
        <v/>
      </c>
      <c r="Q311" s="8" t="n"/>
      <c r="R311" s="6" t="n"/>
      <c r="S311" s="13">
        <f>IF($B311="","",IF($J311=0,0,ROUND($J311-$P311-$Q311,2)))</f>
        <v/>
      </c>
      <c r="T311" s="7" t="n"/>
      <c r="U311" s="11">
        <f>IF($B311="","",IF($T311&lt;&gt;"","Repassado",IF($J311&gt;0,"Pendente","")))</f>
        <v/>
      </c>
      <c r="V311" s="6" t="n"/>
    </row>
    <row r="312">
      <c r="A312" s="12" t="n"/>
      <c r="B312" s="6" t="n"/>
      <c r="C312" s="11">
        <f>IF($B312="","",IFERROR(VLOOKUP($B312,Contratos!$A:$R,2,FALSE),""))</f>
        <v/>
      </c>
      <c r="D312" s="11">
        <f>IF($B312="","",IFERROR(VLOOKUP($B312,Contratos!$A:$R,3,FALSE),""))</f>
        <v/>
      </c>
      <c r="E312" s="7" t="n"/>
      <c r="F312" s="13">
        <f>IF($B312="","",IFERROR(VLOOKUP($B312,Contratos!$A:$R,7,FALSE),0))</f>
        <v/>
      </c>
      <c r="G312" s="8" t="n"/>
      <c r="H312" s="8" t="n"/>
      <c r="I312" s="13">
        <f>IF($B312="","",$F312+$G312+$H312)</f>
        <v/>
      </c>
      <c r="J312" s="8" t="n"/>
      <c r="K312" s="7" t="n"/>
      <c r="L312" s="6" t="n"/>
      <c r="M312" s="11">
        <f>IF($B312="","",IF(AND($J312&gt;0,$J312&gt;=$I312),"Recebido",IF($J312&gt;0,"Recebido parcial",IF(AND($E312&lt;&gt;"",TODAY()&gt;$E312),"Atrasado","Em aberto"))))</f>
        <v/>
      </c>
      <c r="N312" s="11">
        <f>IF($B312="","",IF($M312="Atrasado",TODAY()-$E312,IF(AND($K312&lt;&gt;"",$K312&gt;$E312),$K312-$E312,0)))</f>
        <v/>
      </c>
      <c r="O312" s="13">
        <f>IF($B312="","",$F312+$H312)</f>
        <v/>
      </c>
      <c r="P312" s="13">
        <f>IF($B312="","",IF($J312=0,0,ROUND($O312*IFERROR(VLOOKUP($B312,Contratos!$A:$R,10,FALSE),0),2)))</f>
        <v/>
      </c>
      <c r="Q312" s="8" t="n"/>
      <c r="R312" s="6" t="n"/>
      <c r="S312" s="13">
        <f>IF($B312="","",IF($J312=0,0,ROUND($J312-$P312-$Q312,2)))</f>
        <v/>
      </c>
      <c r="T312" s="7" t="n"/>
      <c r="U312" s="11">
        <f>IF($B312="","",IF($T312&lt;&gt;"","Repassado",IF($J312&gt;0,"Pendente","")))</f>
        <v/>
      </c>
      <c r="V312" s="6" t="n"/>
    </row>
    <row r="313">
      <c r="A313" s="12" t="n"/>
      <c r="B313" s="6" t="n"/>
      <c r="C313" s="11">
        <f>IF($B313="","",IFERROR(VLOOKUP($B313,Contratos!$A:$R,2,FALSE),""))</f>
        <v/>
      </c>
      <c r="D313" s="11">
        <f>IF($B313="","",IFERROR(VLOOKUP($B313,Contratos!$A:$R,3,FALSE),""))</f>
        <v/>
      </c>
      <c r="E313" s="7" t="n"/>
      <c r="F313" s="13">
        <f>IF($B313="","",IFERROR(VLOOKUP($B313,Contratos!$A:$R,7,FALSE),0))</f>
        <v/>
      </c>
      <c r="G313" s="8" t="n"/>
      <c r="H313" s="8" t="n"/>
      <c r="I313" s="13">
        <f>IF($B313="","",$F313+$G313+$H313)</f>
        <v/>
      </c>
      <c r="J313" s="8" t="n"/>
      <c r="K313" s="7" t="n"/>
      <c r="L313" s="6" t="n"/>
      <c r="M313" s="11">
        <f>IF($B313="","",IF(AND($J313&gt;0,$J313&gt;=$I313),"Recebido",IF($J313&gt;0,"Recebido parcial",IF(AND($E313&lt;&gt;"",TODAY()&gt;$E313),"Atrasado","Em aberto"))))</f>
        <v/>
      </c>
      <c r="N313" s="11">
        <f>IF($B313="","",IF($M313="Atrasado",TODAY()-$E313,IF(AND($K313&lt;&gt;"",$K313&gt;$E313),$K313-$E313,0)))</f>
        <v/>
      </c>
      <c r="O313" s="13">
        <f>IF($B313="","",$F313+$H313)</f>
        <v/>
      </c>
      <c r="P313" s="13">
        <f>IF($B313="","",IF($J313=0,0,ROUND($O313*IFERROR(VLOOKUP($B313,Contratos!$A:$R,10,FALSE),0),2)))</f>
        <v/>
      </c>
      <c r="Q313" s="8" t="n"/>
      <c r="R313" s="6" t="n"/>
      <c r="S313" s="13">
        <f>IF($B313="","",IF($J313=0,0,ROUND($J313-$P313-$Q313,2)))</f>
        <v/>
      </c>
      <c r="T313" s="7" t="n"/>
      <c r="U313" s="11">
        <f>IF($B313="","",IF($T313&lt;&gt;"","Repassado",IF($J313&gt;0,"Pendente","")))</f>
        <v/>
      </c>
      <c r="V313" s="6" t="n"/>
    </row>
    <row r="314">
      <c r="A314" s="12" t="n"/>
      <c r="B314" s="6" t="n"/>
      <c r="C314" s="11">
        <f>IF($B314="","",IFERROR(VLOOKUP($B314,Contratos!$A:$R,2,FALSE),""))</f>
        <v/>
      </c>
      <c r="D314" s="11">
        <f>IF($B314="","",IFERROR(VLOOKUP($B314,Contratos!$A:$R,3,FALSE),""))</f>
        <v/>
      </c>
      <c r="E314" s="7" t="n"/>
      <c r="F314" s="13">
        <f>IF($B314="","",IFERROR(VLOOKUP($B314,Contratos!$A:$R,7,FALSE),0))</f>
        <v/>
      </c>
      <c r="G314" s="8" t="n"/>
      <c r="H314" s="8" t="n"/>
      <c r="I314" s="13">
        <f>IF($B314="","",$F314+$G314+$H314)</f>
        <v/>
      </c>
      <c r="J314" s="8" t="n"/>
      <c r="K314" s="7" t="n"/>
      <c r="L314" s="6" t="n"/>
      <c r="M314" s="11">
        <f>IF($B314="","",IF(AND($J314&gt;0,$J314&gt;=$I314),"Recebido",IF($J314&gt;0,"Recebido parcial",IF(AND($E314&lt;&gt;"",TODAY()&gt;$E314),"Atrasado","Em aberto"))))</f>
        <v/>
      </c>
      <c r="N314" s="11">
        <f>IF($B314="","",IF($M314="Atrasado",TODAY()-$E314,IF(AND($K314&lt;&gt;"",$K314&gt;$E314),$K314-$E314,0)))</f>
        <v/>
      </c>
      <c r="O314" s="13">
        <f>IF($B314="","",$F314+$H314)</f>
        <v/>
      </c>
      <c r="P314" s="13">
        <f>IF($B314="","",IF($J314=0,0,ROUND($O314*IFERROR(VLOOKUP($B314,Contratos!$A:$R,10,FALSE),0),2)))</f>
        <v/>
      </c>
      <c r="Q314" s="8" t="n"/>
      <c r="R314" s="6" t="n"/>
      <c r="S314" s="13">
        <f>IF($B314="","",IF($J314=0,0,ROUND($J314-$P314-$Q314,2)))</f>
        <v/>
      </c>
      <c r="T314" s="7" t="n"/>
      <c r="U314" s="11">
        <f>IF($B314="","",IF($T314&lt;&gt;"","Repassado",IF($J314&gt;0,"Pendente","")))</f>
        <v/>
      </c>
      <c r="V314" s="6" t="n"/>
    </row>
    <row r="315">
      <c r="A315" s="12" t="n"/>
      <c r="B315" s="6" t="n"/>
      <c r="C315" s="11">
        <f>IF($B315="","",IFERROR(VLOOKUP($B315,Contratos!$A:$R,2,FALSE),""))</f>
        <v/>
      </c>
      <c r="D315" s="11">
        <f>IF($B315="","",IFERROR(VLOOKUP($B315,Contratos!$A:$R,3,FALSE),""))</f>
        <v/>
      </c>
      <c r="E315" s="7" t="n"/>
      <c r="F315" s="13">
        <f>IF($B315="","",IFERROR(VLOOKUP($B315,Contratos!$A:$R,7,FALSE),0))</f>
        <v/>
      </c>
      <c r="G315" s="8" t="n"/>
      <c r="H315" s="8" t="n"/>
      <c r="I315" s="13">
        <f>IF($B315="","",$F315+$G315+$H315)</f>
        <v/>
      </c>
      <c r="J315" s="8" t="n"/>
      <c r="K315" s="7" t="n"/>
      <c r="L315" s="6" t="n"/>
      <c r="M315" s="11">
        <f>IF($B315="","",IF(AND($J315&gt;0,$J315&gt;=$I315),"Recebido",IF($J315&gt;0,"Recebido parcial",IF(AND($E315&lt;&gt;"",TODAY()&gt;$E315),"Atrasado","Em aberto"))))</f>
        <v/>
      </c>
      <c r="N315" s="11">
        <f>IF($B315="","",IF($M315="Atrasado",TODAY()-$E315,IF(AND($K315&lt;&gt;"",$K315&gt;$E315),$K315-$E315,0)))</f>
        <v/>
      </c>
      <c r="O315" s="13">
        <f>IF($B315="","",$F315+$H315)</f>
        <v/>
      </c>
      <c r="P315" s="13">
        <f>IF($B315="","",IF($J315=0,0,ROUND($O315*IFERROR(VLOOKUP($B315,Contratos!$A:$R,10,FALSE),0),2)))</f>
        <v/>
      </c>
      <c r="Q315" s="8" t="n"/>
      <c r="R315" s="6" t="n"/>
      <c r="S315" s="13">
        <f>IF($B315="","",IF($J315=0,0,ROUND($J315-$P315-$Q315,2)))</f>
        <v/>
      </c>
      <c r="T315" s="7" t="n"/>
      <c r="U315" s="11">
        <f>IF($B315="","",IF($T315&lt;&gt;"","Repassado",IF($J315&gt;0,"Pendente","")))</f>
        <v/>
      </c>
      <c r="V315" s="6" t="n"/>
    </row>
    <row r="316">
      <c r="A316" s="12" t="n"/>
      <c r="B316" s="6" t="n"/>
      <c r="C316" s="11">
        <f>IF($B316="","",IFERROR(VLOOKUP($B316,Contratos!$A:$R,2,FALSE),""))</f>
        <v/>
      </c>
      <c r="D316" s="11">
        <f>IF($B316="","",IFERROR(VLOOKUP($B316,Contratos!$A:$R,3,FALSE),""))</f>
        <v/>
      </c>
      <c r="E316" s="7" t="n"/>
      <c r="F316" s="13">
        <f>IF($B316="","",IFERROR(VLOOKUP($B316,Contratos!$A:$R,7,FALSE),0))</f>
        <v/>
      </c>
      <c r="G316" s="8" t="n"/>
      <c r="H316" s="8" t="n"/>
      <c r="I316" s="13">
        <f>IF($B316="","",$F316+$G316+$H316)</f>
        <v/>
      </c>
      <c r="J316" s="8" t="n"/>
      <c r="K316" s="7" t="n"/>
      <c r="L316" s="6" t="n"/>
      <c r="M316" s="11">
        <f>IF($B316="","",IF(AND($J316&gt;0,$J316&gt;=$I316),"Recebido",IF($J316&gt;0,"Recebido parcial",IF(AND($E316&lt;&gt;"",TODAY()&gt;$E316),"Atrasado","Em aberto"))))</f>
        <v/>
      </c>
      <c r="N316" s="11">
        <f>IF($B316="","",IF($M316="Atrasado",TODAY()-$E316,IF(AND($K316&lt;&gt;"",$K316&gt;$E316),$K316-$E316,0)))</f>
        <v/>
      </c>
      <c r="O316" s="13">
        <f>IF($B316="","",$F316+$H316)</f>
        <v/>
      </c>
      <c r="P316" s="13">
        <f>IF($B316="","",IF($J316=0,0,ROUND($O316*IFERROR(VLOOKUP($B316,Contratos!$A:$R,10,FALSE),0),2)))</f>
        <v/>
      </c>
      <c r="Q316" s="8" t="n"/>
      <c r="R316" s="6" t="n"/>
      <c r="S316" s="13">
        <f>IF($B316="","",IF($J316=0,0,ROUND($J316-$P316-$Q316,2)))</f>
        <v/>
      </c>
      <c r="T316" s="7" t="n"/>
      <c r="U316" s="11">
        <f>IF($B316="","",IF($T316&lt;&gt;"","Repassado",IF($J316&gt;0,"Pendente","")))</f>
        <v/>
      </c>
      <c r="V316" s="6" t="n"/>
    </row>
    <row r="317">
      <c r="A317" s="12" t="n"/>
      <c r="B317" s="6" t="n"/>
      <c r="C317" s="11">
        <f>IF($B317="","",IFERROR(VLOOKUP($B317,Contratos!$A:$R,2,FALSE),""))</f>
        <v/>
      </c>
      <c r="D317" s="11">
        <f>IF($B317="","",IFERROR(VLOOKUP($B317,Contratos!$A:$R,3,FALSE),""))</f>
        <v/>
      </c>
      <c r="E317" s="7" t="n"/>
      <c r="F317" s="13">
        <f>IF($B317="","",IFERROR(VLOOKUP($B317,Contratos!$A:$R,7,FALSE),0))</f>
        <v/>
      </c>
      <c r="G317" s="8" t="n"/>
      <c r="H317" s="8" t="n"/>
      <c r="I317" s="13">
        <f>IF($B317="","",$F317+$G317+$H317)</f>
        <v/>
      </c>
      <c r="J317" s="8" t="n"/>
      <c r="K317" s="7" t="n"/>
      <c r="L317" s="6" t="n"/>
      <c r="M317" s="11">
        <f>IF($B317="","",IF(AND($J317&gt;0,$J317&gt;=$I317),"Recebido",IF($J317&gt;0,"Recebido parcial",IF(AND($E317&lt;&gt;"",TODAY()&gt;$E317),"Atrasado","Em aberto"))))</f>
        <v/>
      </c>
      <c r="N317" s="11">
        <f>IF($B317="","",IF($M317="Atrasado",TODAY()-$E317,IF(AND($K317&lt;&gt;"",$K317&gt;$E317),$K317-$E317,0)))</f>
        <v/>
      </c>
      <c r="O317" s="13">
        <f>IF($B317="","",$F317+$H317)</f>
        <v/>
      </c>
      <c r="P317" s="13">
        <f>IF($B317="","",IF($J317=0,0,ROUND($O317*IFERROR(VLOOKUP($B317,Contratos!$A:$R,10,FALSE),0),2)))</f>
        <v/>
      </c>
      <c r="Q317" s="8" t="n"/>
      <c r="R317" s="6" t="n"/>
      <c r="S317" s="13">
        <f>IF($B317="","",IF($J317=0,0,ROUND($J317-$P317-$Q317,2)))</f>
        <v/>
      </c>
      <c r="T317" s="7" t="n"/>
      <c r="U317" s="11">
        <f>IF($B317="","",IF($T317&lt;&gt;"","Repassado",IF($J317&gt;0,"Pendente","")))</f>
        <v/>
      </c>
      <c r="V317" s="6" t="n"/>
    </row>
    <row r="318">
      <c r="A318" s="12" t="n"/>
      <c r="B318" s="6" t="n"/>
      <c r="C318" s="11">
        <f>IF($B318="","",IFERROR(VLOOKUP($B318,Contratos!$A:$R,2,FALSE),""))</f>
        <v/>
      </c>
      <c r="D318" s="11">
        <f>IF($B318="","",IFERROR(VLOOKUP($B318,Contratos!$A:$R,3,FALSE),""))</f>
        <v/>
      </c>
      <c r="E318" s="7" t="n"/>
      <c r="F318" s="13">
        <f>IF($B318="","",IFERROR(VLOOKUP($B318,Contratos!$A:$R,7,FALSE),0))</f>
        <v/>
      </c>
      <c r="G318" s="8" t="n"/>
      <c r="H318" s="8" t="n"/>
      <c r="I318" s="13">
        <f>IF($B318="","",$F318+$G318+$H318)</f>
        <v/>
      </c>
      <c r="J318" s="8" t="n"/>
      <c r="K318" s="7" t="n"/>
      <c r="L318" s="6" t="n"/>
      <c r="M318" s="11">
        <f>IF($B318="","",IF(AND($J318&gt;0,$J318&gt;=$I318),"Recebido",IF($J318&gt;0,"Recebido parcial",IF(AND($E318&lt;&gt;"",TODAY()&gt;$E318),"Atrasado","Em aberto"))))</f>
        <v/>
      </c>
      <c r="N318" s="11">
        <f>IF($B318="","",IF($M318="Atrasado",TODAY()-$E318,IF(AND($K318&lt;&gt;"",$K318&gt;$E318),$K318-$E318,0)))</f>
        <v/>
      </c>
      <c r="O318" s="13">
        <f>IF($B318="","",$F318+$H318)</f>
        <v/>
      </c>
      <c r="P318" s="13">
        <f>IF($B318="","",IF($J318=0,0,ROUND($O318*IFERROR(VLOOKUP($B318,Contratos!$A:$R,10,FALSE),0),2)))</f>
        <v/>
      </c>
      <c r="Q318" s="8" t="n"/>
      <c r="R318" s="6" t="n"/>
      <c r="S318" s="13">
        <f>IF($B318="","",IF($J318=0,0,ROUND($J318-$P318-$Q318,2)))</f>
        <v/>
      </c>
      <c r="T318" s="7" t="n"/>
      <c r="U318" s="11">
        <f>IF($B318="","",IF($T318&lt;&gt;"","Repassado",IF($J318&gt;0,"Pendente","")))</f>
        <v/>
      </c>
      <c r="V318" s="6" t="n"/>
    </row>
    <row r="319">
      <c r="A319" s="12" t="n"/>
      <c r="B319" s="6" t="n"/>
      <c r="C319" s="11">
        <f>IF($B319="","",IFERROR(VLOOKUP($B319,Contratos!$A:$R,2,FALSE),""))</f>
        <v/>
      </c>
      <c r="D319" s="11">
        <f>IF($B319="","",IFERROR(VLOOKUP($B319,Contratos!$A:$R,3,FALSE),""))</f>
        <v/>
      </c>
      <c r="E319" s="7" t="n"/>
      <c r="F319" s="13">
        <f>IF($B319="","",IFERROR(VLOOKUP($B319,Contratos!$A:$R,7,FALSE),0))</f>
        <v/>
      </c>
      <c r="G319" s="8" t="n"/>
      <c r="H319" s="8" t="n"/>
      <c r="I319" s="13">
        <f>IF($B319="","",$F319+$G319+$H319)</f>
        <v/>
      </c>
      <c r="J319" s="8" t="n"/>
      <c r="K319" s="7" t="n"/>
      <c r="L319" s="6" t="n"/>
      <c r="M319" s="11">
        <f>IF($B319="","",IF(AND($J319&gt;0,$J319&gt;=$I319),"Recebido",IF($J319&gt;0,"Recebido parcial",IF(AND($E319&lt;&gt;"",TODAY()&gt;$E319),"Atrasado","Em aberto"))))</f>
        <v/>
      </c>
      <c r="N319" s="11">
        <f>IF($B319="","",IF($M319="Atrasado",TODAY()-$E319,IF(AND($K319&lt;&gt;"",$K319&gt;$E319),$K319-$E319,0)))</f>
        <v/>
      </c>
      <c r="O319" s="13">
        <f>IF($B319="","",$F319+$H319)</f>
        <v/>
      </c>
      <c r="P319" s="13">
        <f>IF($B319="","",IF($J319=0,0,ROUND($O319*IFERROR(VLOOKUP($B319,Contratos!$A:$R,10,FALSE),0),2)))</f>
        <v/>
      </c>
      <c r="Q319" s="8" t="n"/>
      <c r="R319" s="6" t="n"/>
      <c r="S319" s="13">
        <f>IF($B319="","",IF($J319=0,0,ROUND($J319-$P319-$Q319,2)))</f>
        <v/>
      </c>
      <c r="T319" s="7" t="n"/>
      <c r="U319" s="11">
        <f>IF($B319="","",IF($T319&lt;&gt;"","Repassado",IF($J319&gt;0,"Pendente","")))</f>
        <v/>
      </c>
      <c r="V319" s="6" t="n"/>
    </row>
    <row r="320">
      <c r="A320" s="12" t="n"/>
      <c r="B320" s="6" t="n"/>
      <c r="C320" s="11">
        <f>IF($B320="","",IFERROR(VLOOKUP($B320,Contratos!$A:$R,2,FALSE),""))</f>
        <v/>
      </c>
      <c r="D320" s="11">
        <f>IF($B320="","",IFERROR(VLOOKUP($B320,Contratos!$A:$R,3,FALSE),""))</f>
        <v/>
      </c>
      <c r="E320" s="7" t="n"/>
      <c r="F320" s="13">
        <f>IF($B320="","",IFERROR(VLOOKUP($B320,Contratos!$A:$R,7,FALSE),0))</f>
        <v/>
      </c>
      <c r="G320" s="8" t="n"/>
      <c r="H320" s="8" t="n"/>
      <c r="I320" s="13">
        <f>IF($B320="","",$F320+$G320+$H320)</f>
        <v/>
      </c>
      <c r="J320" s="8" t="n"/>
      <c r="K320" s="7" t="n"/>
      <c r="L320" s="6" t="n"/>
      <c r="M320" s="11">
        <f>IF($B320="","",IF(AND($J320&gt;0,$J320&gt;=$I320),"Recebido",IF($J320&gt;0,"Recebido parcial",IF(AND($E320&lt;&gt;"",TODAY()&gt;$E320),"Atrasado","Em aberto"))))</f>
        <v/>
      </c>
      <c r="N320" s="11">
        <f>IF($B320="","",IF($M320="Atrasado",TODAY()-$E320,IF(AND($K320&lt;&gt;"",$K320&gt;$E320),$K320-$E320,0)))</f>
        <v/>
      </c>
      <c r="O320" s="13">
        <f>IF($B320="","",$F320+$H320)</f>
        <v/>
      </c>
      <c r="P320" s="13">
        <f>IF($B320="","",IF($J320=0,0,ROUND($O320*IFERROR(VLOOKUP($B320,Contratos!$A:$R,10,FALSE),0),2)))</f>
        <v/>
      </c>
      <c r="Q320" s="8" t="n"/>
      <c r="R320" s="6" t="n"/>
      <c r="S320" s="13">
        <f>IF($B320="","",IF($J320=0,0,ROUND($J320-$P320-$Q320,2)))</f>
        <v/>
      </c>
      <c r="T320" s="7" t="n"/>
      <c r="U320" s="11">
        <f>IF($B320="","",IF($T320&lt;&gt;"","Repassado",IF($J320&gt;0,"Pendente","")))</f>
        <v/>
      </c>
      <c r="V320" s="6" t="n"/>
    </row>
    <row r="321">
      <c r="A321" s="12" t="n"/>
      <c r="B321" s="6" t="n"/>
      <c r="C321" s="11">
        <f>IF($B321="","",IFERROR(VLOOKUP($B321,Contratos!$A:$R,2,FALSE),""))</f>
        <v/>
      </c>
      <c r="D321" s="11">
        <f>IF($B321="","",IFERROR(VLOOKUP($B321,Contratos!$A:$R,3,FALSE),""))</f>
        <v/>
      </c>
      <c r="E321" s="7" t="n"/>
      <c r="F321" s="13">
        <f>IF($B321="","",IFERROR(VLOOKUP($B321,Contratos!$A:$R,7,FALSE),0))</f>
        <v/>
      </c>
      <c r="G321" s="8" t="n"/>
      <c r="H321" s="8" t="n"/>
      <c r="I321" s="13">
        <f>IF($B321="","",$F321+$G321+$H321)</f>
        <v/>
      </c>
      <c r="J321" s="8" t="n"/>
      <c r="K321" s="7" t="n"/>
      <c r="L321" s="6" t="n"/>
      <c r="M321" s="11">
        <f>IF($B321="","",IF(AND($J321&gt;0,$J321&gt;=$I321),"Recebido",IF($J321&gt;0,"Recebido parcial",IF(AND($E321&lt;&gt;"",TODAY()&gt;$E321),"Atrasado","Em aberto"))))</f>
        <v/>
      </c>
      <c r="N321" s="11">
        <f>IF($B321="","",IF($M321="Atrasado",TODAY()-$E321,IF(AND($K321&lt;&gt;"",$K321&gt;$E321),$K321-$E321,0)))</f>
        <v/>
      </c>
      <c r="O321" s="13">
        <f>IF($B321="","",$F321+$H321)</f>
        <v/>
      </c>
      <c r="P321" s="13">
        <f>IF($B321="","",IF($J321=0,0,ROUND($O321*IFERROR(VLOOKUP($B321,Contratos!$A:$R,10,FALSE),0),2)))</f>
        <v/>
      </c>
      <c r="Q321" s="8" t="n"/>
      <c r="R321" s="6" t="n"/>
      <c r="S321" s="13">
        <f>IF($B321="","",IF($J321=0,0,ROUND($J321-$P321-$Q321,2)))</f>
        <v/>
      </c>
      <c r="T321" s="7" t="n"/>
      <c r="U321" s="11">
        <f>IF($B321="","",IF($T321&lt;&gt;"","Repassado",IF($J321&gt;0,"Pendente","")))</f>
        <v/>
      </c>
      <c r="V321" s="6" t="n"/>
    </row>
    <row r="322">
      <c r="A322" s="12" t="n"/>
      <c r="B322" s="6" t="n"/>
      <c r="C322" s="11">
        <f>IF($B322="","",IFERROR(VLOOKUP($B322,Contratos!$A:$R,2,FALSE),""))</f>
        <v/>
      </c>
      <c r="D322" s="11">
        <f>IF($B322="","",IFERROR(VLOOKUP($B322,Contratos!$A:$R,3,FALSE),""))</f>
        <v/>
      </c>
      <c r="E322" s="7" t="n"/>
      <c r="F322" s="13">
        <f>IF($B322="","",IFERROR(VLOOKUP($B322,Contratos!$A:$R,7,FALSE),0))</f>
        <v/>
      </c>
      <c r="G322" s="8" t="n"/>
      <c r="H322" s="8" t="n"/>
      <c r="I322" s="13">
        <f>IF($B322="","",$F322+$G322+$H322)</f>
        <v/>
      </c>
      <c r="J322" s="8" t="n"/>
      <c r="K322" s="7" t="n"/>
      <c r="L322" s="6" t="n"/>
      <c r="M322" s="11">
        <f>IF($B322="","",IF(AND($J322&gt;0,$J322&gt;=$I322),"Recebido",IF($J322&gt;0,"Recebido parcial",IF(AND($E322&lt;&gt;"",TODAY()&gt;$E322),"Atrasado","Em aberto"))))</f>
        <v/>
      </c>
      <c r="N322" s="11">
        <f>IF($B322="","",IF($M322="Atrasado",TODAY()-$E322,IF(AND($K322&lt;&gt;"",$K322&gt;$E322),$K322-$E322,0)))</f>
        <v/>
      </c>
      <c r="O322" s="13">
        <f>IF($B322="","",$F322+$H322)</f>
        <v/>
      </c>
      <c r="P322" s="13">
        <f>IF($B322="","",IF($J322=0,0,ROUND($O322*IFERROR(VLOOKUP($B322,Contratos!$A:$R,10,FALSE),0),2)))</f>
        <v/>
      </c>
      <c r="Q322" s="8" t="n"/>
      <c r="R322" s="6" t="n"/>
      <c r="S322" s="13">
        <f>IF($B322="","",IF($J322=0,0,ROUND($J322-$P322-$Q322,2)))</f>
        <v/>
      </c>
      <c r="T322" s="7" t="n"/>
      <c r="U322" s="11">
        <f>IF($B322="","",IF($T322&lt;&gt;"","Repassado",IF($J322&gt;0,"Pendente","")))</f>
        <v/>
      </c>
      <c r="V322" s="6" t="n"/>
    </row>
    <row r="323">
      <c r="A323" s="12" t="n"/>
      <c r="B323" s="6" t="n"/>
      <c r="C323" s="11">
        <f>IF($B323="","",IFERROR(VLOOKUP($B323,Contratos!$A:$R,2,FALSE),""))</f>
        <v/>
      </c>
      <c r="D323" s="11">
        <f>IF($B323="","",IFERROR(VLOOKUP($B323,Contratos!$A:$R,3,FALSE),""))</f>
        <v/>
      </c>
      <c r="E323" s="7" t="n"/>
      <c r="F323" s="13">
        <f>IF($B323="","",IFERROR(VLOOKUP($B323,Contratos!$A:$R,7,FALSE),0))</f>
        <v/>
      </c>
      <c r="G323" s="8" t="n"/>
      <c r="H323" s="8" t="n"/>
      <c r="I323" s="13">
        <f>IF($B323="","",$F323+$G323+$H323)</f>
        <v/>
      </c>
      <c r="J323" s="8" t="n"/>
      <c r="K323" s="7" t="n"/>
      <c r="L323" s="6" t="n"/>
      <c r="M323" s="11">
        <f>IF($B323="","",IF(AND($J323&gt;0,$J323&gt;=$I323),"Recebido",IF($J323&gt;0,"Recebido parcial",IF(AND($E323&lt;&gt;"",TODAY()&gt;$E323),"Atrasado","Em aberto"))))</f>
        <v/>
      </c>
      <c r="N323" s="11">
        <f>IF($B323="","",IF($M323="Atrasado",TODAY()-$E323,IF(AND($K323&lt;&gt;"",$K323&gt;$E323),$K323-$E323,0)))</f>
        <v/>
      </c>
      <c r="O323" s="13">
        <f>IF($B323="","",$F323+$H323)</f>
        <v/>
      </c>
      <c r="P323" s="13">
        <f>IF($B323="","",IF($J323=0,0,ROUND($O323*IFERROR(VLOOKUP($B323,Contratos!$A:$R,10,FALSE),0),2)))</f>
        <v/>
      </c>
      <c r="Q323" s="8" t="n"/>
      <c r="R323" s="6" t="n"/>
      <c r="S323" s="13">
        <f>IF($B323="","",IF($J323=0,0,ROUND($J323-$P323-$Q323,2)))</f>
        <v/>
      </c>
      <c r="T323" s="7" t="n"/>
      <c r="U323" s="11">
        <f>IF($B323="","",IF($T323&lt;&gt;"","Repassado",IF($J323&gt;0,"Pendente","")))</f>
        <v/>
      </c>
      <c r="V323" s="6" t="n"/>
    </row>
    <row r="324">
      <c r="A324" s="12" t="n"/>
      <c r="B324" s="6" t="n"/>
      <c r="C324" s="11">
        <f>IF($B324="","",IFERROR(VLOOKUP($B324,Contratos!$A:$R,2,FALSE),""))</f>
        <v/>
      </c>
      <c r="D324" s="11">
        <f>IF($B324="","",IFERROR(VLOOKUP($B324,Contratos!$A:$R,3,FALSE),""))</f>
        <v/>
      </c>
      <c r="E324" s="7" t="n"/>
      <c r="F324" s="13">
        <f>IF($B324="","",IFERROR(VLOOKUP($B324,Contratos!$A:$R,7,FALSE),0))</f>
        <v/>
      </c>
      <c r="G324" s="8" t="n"/>
      <c r="H324" s="8" t="n"/>
      <c r="I324" s="13">
        <f>IF($B324="","",$F324+$G324+$H324)</f>
        <v/>
      </c>
      <c r="J324" s="8" t="n"/>
      <c r="K324" s="7" t="n"/>
      <c r="L324" s="6" t="n"/>
      <c r="M324" s="11">
        <f>IF($B324="","",IF(AND($J324&gt;0,$J324&gt;=$I324),"Recebido",IF($J324&gt;0,"Recebido parcial",IF(AND($E324&lt;&gt;"",TODAY()&gt;$E324),"Atrasado","Em aberto"))))</f>
        <v/>
      </c>
      <c r="N324" s="11">
        <f>IF($B324="","",IF($M324="Atrasado",TODAY()-$E324,IF(AND($K324&lt;&gt;"",$K324&gt;$E324),$K324-$E324,0)))</f>
        <v/>
      </c>
      <c r="O324" s="13">
        <f>IF($B324="","",$F324+$H324)</f>
        <v/>
      </c>
      <c r="P324" s="13">
        <f>IF($B324="","",IF($J324=0,0,ROUND($O324*IFERROR(VLOOKUP($B324,Contratos!$A:$R,10,FALSE),0),2)))</f>
        <v/>
      </c>
      <c r="Q324" s="8" t="n"/>
      <c r="R324" s="6" t="n"/>
      <c r="S324" s="13">
        <f>IF($B324="","",IF($J324=0,0,ROUND($J324-$P324-$Q324,2)))</f>
        <v/>
      </c>
      <c r="T324" s="7" t="n"/>
      <c r="U324" s="11">
        <f>IF($B324="","",IF($T324&lt;&gt;"","Repassado",IF($J324&gt;0,"Pendente","")))</f>
        <v/>
      </c>
      <c r="V324" s="6" t="n"/>
    </row>
    <row r="325">
      <c r="A325" s="12" t="n"/>
      <c r="B325" s="6" t="n"/>
      <c r="C325" s="11">
        <f>IF($B325="","",IFERROR(VLOOKUP($B325,Contratos!$A:$R,2,FALSE),""))</f>
        <v/>
      </c>
      <c r="D325" s="11">
        <f>IF($B325="","",IFERROR(VLOOKUP($B325,Contratos!$A:$R,3,FALSE),""))</f>
        <v/>
      </c>
      <c r="E325" s="7" t="n"/>
      <c r="F325" s="13">
        <f>IF($B325="","",IFERROR(VLOOKUP($B325,Contratos!$A:$R,7,FALSE),0))</f>
        <v/>
      </c>
      <c r="G325" s="8" t="n"/>
      <c r="H325" s="8" t="n"/>
      <c r="I325" s="13">
        <f>IF($B325="","",$F325+$G325+$H325)</f>
        <v/>
      </c>
      <c r="J325" s="8" t="n"/>
      <c r="K325" s="7" t="n"/>
      <c r="L325" s="6" t="n"/>
      <c r="M325" s="11">
        <f>IF($B325="","",IF(AND($J325&gt;0,$J325&gt;=$I325),"Recebido",IF($J325&gt;0,"Recebido parcial",IF(AND($E325&lt;&gt;"",TODAY()&gt;$E325),"Atrasado","Em aberto"))))</f>
        <v/>
      </c>
      <c r="N325" s="11">
        <f>IF($B325="","",IF($M325="Atrasado",TODAY()-$E325,IF(AND($K325&lt;&gt;"",$K325&gt;$E325),$K325-$E325,0)))</f>
        <v/>
      </c>
      <c r="O325" s="13">
        <f>IF($B325="","",$F325+$H325)</f>
        <v/>
      </c>
      <c r="P325" s="13">
        <f>IF($B325="","",IF($J325=0,0,ROUND($O325*IFERROR(VLOOKUP($B325,Contratos!$A:$R,10,FALSE),0),2)))</f>
        <v/>
      </c>
      <c r="Q325" s="8" t="n"/>
      <c r="R325" s="6" t="n"/>
      <c r="S325" s="13">
        <f>IF($B325="","",IF($J325=0,0,ROUND($J325-$P325-$Q325,2)))</f>
        <v/>
      </c>
      <c r="T325" s="7" t="n"/>
      <c r="U325" s="11">
        <f>IF($B325="","",IF($T325&lt;&gt;"","Repassado",IF($J325&gt;0,"Pendente","")))</f>
        <v/>
      </c>
      <c r="V325" s="6" t="n"/>
    </row>
    <row r="326">
      <c r="A326" s="12" t="n"/>
      <c r="B326" s="6" t="n"/>
      <c r="C326" s="11">
        <f>IF($B326="","",IFERROR(VLOOKUP($B326,Contratos!$A:$R,2,FALSE),""))</f>
        <v/>
      </c>
      <c r="D326" s="11">
        <f>IF($B326="","",IFERROR(VLOOKUP($B326,Contratos!$A:$R,3,FALSE),""))</f>
        <v/>
      </c>
      <c r="E326" s="7" t="n"/>
      <c r="F326" s="13">
        <f>IF($B326="","",IFERROR(VLOOKUP($B326,Contratos!$A:$R,7,FALSE),0))</f>
        <v/>
      </c>
      <c r="G326" s="8" t="n"/>
      <c r="H326" s="8" t="n"/>
      <c r="I326" s="13">
        <f>IF($B326="","",$F326+$G326+$H326)</f>
        <v/>
      </c>
      <c r="J326" s="8" t="n"/>
      <c r="K326" s="7" t="n"/>
      <c r="L326" s="6" t="n"/>
      <c r="M326" s="11">
        <f>IF($B326="","",IF(AND($J326&gt;0,$J326&gt;=$I326),"Recebido",IF($J326&gt;0,"Recebido parcial",IF(AND($E326&lt;&gt;"",TODAY()&gt;$E326),"Atrasado","Em aberto"))))</f>
        <v/>
      </c>
      <c r="N326" s="11">
        <f>IF($B326="","",IF($M326="Atrasado",TODAY()-$E326,IF(AND($K326&lt;&gt;"",$K326&gt;$E326),$K326-$E326,0)))</f>
        <v/>
      </c>
      <c r="O326" s="13">
        <f>IF($B326="","",$F326+$H326)</f>
        <v/>
      </c>
      <c r="P326" s="13">
        <f>IF($B326="","",IF($J326=0,0,ROUND($O326*IFERROR(VLOOKUP($B326,Contratos!$A:$R,10,FALSE),0),2)))</f>
        <v/>
      </c>
      <c r="Q326" s="8" t="n"/>
      <c r="R326" s="6" t="n"/>
      <c r="S326" s="13">
        <f>IF($B326="","",IF($J326=0,0,ROUND($J326-$P326-$Q326,2)))</f>
        <v/>
      </c>
      <c r="T326" s="7" t="n"/>
      <c r="U326" s="11">
        <f>IF($B326="","",IF($T326&lt;&gt;"","Repassado",IF($J326&gt;0,"Pendente","")))</f>
        <v/>
      </c>
      <c r="V326" s="6" t="n"/>
    </row>
    <row r="327">
      <c r="A327" s="12" t="n"/>
      <c r="B327" s="6" t="n"/>
      <c r="C327" s="11">
        <f>IF($B327="","",IFERROR(VLOOKUP($B327,Contratos!$A:$R,2,FALSE),""))</f>
        <v/>
      </c>
      <c r="D327" s="11">
        <f>IF($B327="","",IFERROR(VLOOKUP($B327,Contratos!$A:$R,3,FALSE),""))</f>
        <v/>
      </c>
      <c r="E327" s="7" t="n"/>
      <c r="F327" s="13">
        <f>IF($B327="","",IFERROR(VLOOKUP($B327,Contratos!$A:$R,7,FALSE),0))</f>
        <v/>
      </c>
      <c r="G327" s="8" t="n"/>
      <c r="H327" s="8" t="n"/>
      <c r="I327" s="13">
        <f>IF($B327="","",$F327+$G327+$H327)</f>
        <v/>
      </c>
      <c r="J327" s="8" t="n"/>
      <c r="K327" s="7" t="n"/>
      <c r="L327" s="6" t="n"/>
      <c r="M327" s="11">
        <f>IF($B327="","",IF(AND($J327&gt;0,$J327&gt;=$I327),"Recebido",IF($J327&gt;0,"Recebido parcial",IF(AND($E327&lt;&gt;"",TODAY()&gt;$E327),"Atrasado","Em aberto"))))</f>
        <v/>
      </c>
      <c r="N327" s="11">
        <f>IF($B327="","",IF($M327="Atrasado",TODAY()-$E327,IF(AND($K327&lt;&gt;"",$K327&gt;$E327),$K327-$E327,0)))</f>
        <v/>
      </c>
      <c r="O327" s="13">
        <f>IF($B327="","",$F327+$H327)</f>
        <v/>
      </c>
      <c r="P327" s="13">
        <f>IF($B327="","",IF($J327=0,0,ROUND($O327*IFERROR(VLOOKUP($B327,Contratos!$A:$R,10,FALSE),0),2)))</f>
        <v/>
      </c>
      <c r="Q327" s="8" t="n"/>
      <c r="R327" s="6" t="n"/>
      <c r="S327" s="13">
        <f>IF($B327="","",IF($J327=0,0,ROUND($J327-$P327-$Q327,2)))</f>
        <v/>
      </c>
      <c r="T327" s="7" t="n"/>
      <c r="U327" s="11">
        <f>IF($B327="","",IF($T327&lt;&gt;"","Repassado",IF($J327&gt;0,"Pendente","")))</f>
        <v/>
      </c>
      <c r="V327" s="6" t="n"/>
    </row>
    <row r="328">
      <c r="A328" s="12" t="n"/>
      <c r="B328" s="6" t="n"/>
      <c r="C328" s="11">
        <f>IF($B328="","",IFERROR(VLOOKUP($B328,Contratos!$A:$R,2,FALSE),""))</f>
        <v/>
      </c>
      <c r="D328" s="11">
        <f>IF($B328="","",IFERROR(VLOOKUP($B328,Contratos!$A:$R,3,FALSE),""))</f>
        <v/>
      </c>
      <c r="E328" s="7" t="n"/>
      <c r="F328" s="13">
        <f>IF($B328="","",IFERROR(VLOOKUP($B328,Contratos!$A:$R,7,FALSE),0))</f>
        <v/>
      </c>
      <c r="G328" s="8" t="n"/>
      <c r="H328" s="8" t="n"/>
      <c r="I328" s="13">
        <f>IF($B328="","",$F328+$G328+$H328)</f>
        <v/>
      </c>
      <c r="J328" s="8" t="n"/>
      <c r="K328" s="7" t="n"/>
      <c r="L328" s="6" t="n"/>
      <c r="M328" s="11">
        <f>IF($B328="","",IF(AND($J328&gt;0,$J328&gt;=$I328),"Recebido",IF($J328&gt;0,"Recebido parcial",IF(AND($E328&lt;&gt;"",TODAY()&gt;$E328),"Atrasado","Em aberto"))))</f>
        <v/>
      </c>
      <c r="N328" s="11">
        <f>IF($B328="","",IF($M328="Atrasado",TODAY()-$E328,IF(AND($K328&lt;&gt;"",$K328&gt;$E328),$K328-$E328,0)))</f>
        <v/>
      </c>
      <c r="O328" s="13">
        <f>IF($B328="","",$F328+$H328)</f>
        <v/>
      </c>
      <c r="P328" s="13">
        <f>IF($B328="","",IF($J328=0,0,ROUND($O328*IFERROR(VLOOKUP($B328,Contratos!$A:$R,10,FALSE),0),2)))</f>
        <v/>
      </c>
      <c r="Q328" s="8" t="n"/>
      <c r="R328" s="6" t="n"/>
      <c r="S328" s="13">
        <f>IF($B328="","",IF($J328=0,0,ROUND($J328-$P328-$Q328,2)))</f>
        <v/>
      </c>
      <c r="T328" s="7" t="n"/>
      <c r="U328" s="11">
        <f>IF($B328="","",IF($T328&lt;&gt;"","Repassado",IF($J328&gt;0,"Pendente","")))</f>
        <v/>
      </c>
      <c r="V328" s="6" t="n"/>
    </row>
    <row r="329">
      <c r="A329" s="12" t="n"/>
      <c r="B329" s="6" t="n"/>
      <c r="C329" s="11">
        <f>IF($B329="","",IFERROR(VLOOKUP($B329,Contratos!$A:$R,2,FALSE),""))</f>
        <v/>
      </c>
      <c r="D329" s="11">
        <f>IF($B329="","",IFERROR(VLOOKUP($B329,Contratos!$A:$R,3,FALSE),""))</f>
        <v/>
      </c>
      <c r="E329" s="7" t="n"/>
      <c r="F329" s="13">
        <f>IF($B329="","",IFERROR(VLOOKUP($B329,Contratos!$A:$R,7,FALSE),0))</f>
        <v/>
      </c>
      <c r="G329" s="8" t="n"/>
      <c r="H329" s="8" t="n"/>
      <c r="I329" s="13">
        <f>IF($B329="","",$F329+$G329+$H329)</f>
        <v/>
      </c>
      <c r="J329" s="8" t="n"/>
      <c r="K329" s="7" t="n"/>
      <c r="L329" s="6" t="n"/>
      <c r="M329" s="11">
        <f>IF($B329="","",IF(AND($J329&gt;0,$J329&gt;=$I329),"Recebido",IF($J329&gt;0,"Recebido parcial",IF(AND($E329&lt;&gt;"",TODAY()&gt;$E329),"Atrasado","Em aberto"))))</f>
        <v/>
      </c>
      <c r="N329" s="11">
        <f>IF($B329="","",IF($M329="Atrasado",TODAY()-$E329,IF(AND($K329&lt;&gt;"",$K329&gt;$E329),$K329-$E329,0)))</f>
        <v/>
      </c>
      <c r="O329" s="13">
        <f>IF($B329="","",$F329+$H329)</f>
        <v/>
      </c>
      <c r="P329" s="13">
        <f>IF($B329="","",IF($J329=0,0,ROUND($O329*IFERROR(VLOOKUP($B329,Contratos!$A:$R,10,FALSE),0),2)))</f>
        <v/>
      </c>
      <c r="Q329" s="8" t="n"/>
      <c r="R329" s="6" t="n"/>
      <c r="S329" s="13">
        <f>IF($B329="","",IF($J329=0,0,ROUND($J329-$P329-$Q329,2)))</f>
        <v/>
      </c>
      <c r="T329" s="7" t="n"/>
      <c r="U329" s="11">
        <f>IF($B329="","",IF($T329&lt;&gt;"","Repassado",IF($J329&gt;0,"Pendente","")))</f>
        <v/>
      </c>
      <c r="V329" s="6" t="n"/>
    </row>
    <row r="330">
      <c r="A330" s="12" t="n"/>
      <c r="B330" s="6" t="n"/>
      <c r="C330" s="11">
        <f>IF($B330="","",IFERROR(VLOOKUP($B330,Contratos!$A:$R,2,FALSE),""))</f>
        <v/>
      </c>
      <c r="D330" s="11">
        <f>IF($B330="","",IFERROR(VLOOKUP($B330,Contratos!$A:$R,3,FALSE),""))</f>
        <v/>
      </c>
      <c r="E330" s="7" t="n"/>
      <c r="F330" s="13">
        <f>IF($B330="","",IFERROR(VLOOKUP($B330,Contratos!$A:$R,7,FALSE),0))</f>
        <v/>
      </c>
      <c r="G330" s="8" t="n"/>
      <c r="H330" s="8" t="n"/>
      <c r="I330" s="13">
        <f>IF($B330="","",$F330+$G330+$H330)</f>
        <v/>
      </c>
      <c r="J330" s="8" t="n"/>
      <c r="K330" s="7" t="n"/>
      <c r="L330" s="6" t="n"/>
      <c r="M330" s="11">
        <f>IF($B330="","",IF(AND($J330&gt;0,$J330&gt;=$I330),"Recebido",IF($J330&gt;0,"Recebido parcial",IF(AND($E330&lt;&gt;"",TODAY()&gt;$E330),"Atrasado","Em aberto"))))</f>
        <v/>
      </c>
      <c r="N330" s="11">
        <f>IF($B330="","",IF($M330="Atrasado",TODAY()-$E330,IF(AND($K330&lt;&gt;"",$K330&gt;$E330),$K330-$E330,0)))</f>
        <v/>
      </c>
      <c r="O330" s="13">
        <f>IF($B330="","",$F330+$H330)</f>
        <v/>
      </c>
      <c r="P330" s="13">
        <f>IF($B330="","",IF($J330=0,0,ROUND($O330*IFERROR(VLOOKUP($B330,Contratos!$A:$R,10,FALSE),0),2)))</f>
        <v/>
      </c>
      <c r="Q330" s="8" t="n"/>
      <c r="R330" s="6" t="n"/>
      <c r="S330" s="13">
        <f>IF($B330="","",IF($J330=0,0,ROUND($J330-$P330-$Q330,2)))</f>
        <v/>
      </c>
      <c r="T330" s="7" t="n"/>
      <c r="U330" s="11">
        <f>IF($B330="","",IF($T330&lt;&gt;"","Repassado",IF($J330&gt;0,"Pendente","")))</f>
        <v/>
      </c>
      <c r="V330" s="6" t="n"/>
    </row>
    <row r="331">
      <c r="A331" s="12" t="n"/>
      <c r="B331" s="6" t="n"/>
      <c r="C331" s="11">
        <f>IF($B331="","",IFERROR(VLOOKUP($B331,Contratos!$A:$R,2,FALSE),""))</f>
        <v/>
      </c>
      <c r="D331" s="11">
        <f>IF($B331="","",IFERROR(VLOOKUP($B331,Contratos!$A:$R,3,FALSE),""))</f>
        <v/>
      </c>
      <c r="E331" s="7" t="n"/>
      <c r="F331" s="13">
        <f>IF($B331="","",IFERROR(VLOOKUP($B331,Contratos!$A:$R,7,FALSE),0))</f>
        <v/>
      </c>
      <c r="G331" s="8" t="n"/>
      <c r="H331" s="8" t="n"/>
      <c r="I331" s="13">
        <f>IF($B331="","",$F331+$G331+$H331)</f>
        <v/>
      </c>
      <c r="J331" s="8" t="n"/>
      <c r="K331" s="7" t="n"/>
      <c r="L331" s="6" t="n"/>
      <c r="M331" s="11">
        <f>IF($B331="","",IF(AND($J331&gt;0,$J331&gt;=$I331),"Recebido",IF($J331&gt;0,"Recebido parcial",IF(AND($E331&lt;&gt;"",TODAY()&gt;$E331),"Atrasado","Em aberto"))))</f>
        <v/>
      </c>
      <c r="N331" s="11">
        <f>IF($B331="","",IF($M331="Atrasado",TODAY()-$E331,IF(AND($K331&lt;&gt;"",$K331&gt;$E331),$K331-$E331,0)))</f>
        <v/>
      </c>
      <c r="O331" s="13">
        <f>IF($B331="","",$F331+$H331)</f>
        <v/>
      </c>
      <c r="P331" s="13">
        <f>IF($B331="","",IF($J331=0,0,ROUND($O331*IFERROR(VLOOKUP($B331,Contratos!$A:$R,10,FALSE),0),2)))</f>
        <v/>
      </c>
      <c r="Q331" s="8" t="n"/>
      <c r="R331" s="6" t="n"/>
      <c r="S331" s="13">
        <f>IF($B331="","",IF($J331=0,0,ROUND($J331-$P331-$Q331,2)))</f>
        <v/>
      </c>
      <c r="T331" s="7" t="n"/>
      <c r="U331" s="11">
        <f>IF($B331="","",IF($T331&lt;&gt;"","Repassado",IF($J331&gt;0,"Pendente","")))</f>
        <v/>
      </c>
      <c r="V331" s="6" t="n"/>
    </row>
    <row r="332">
      <c r="A332" s="12" t="n"/>
      <c r="B332" s="6" t="n"/>
      <c r="C332" s="11">
        <f>IF($B332="","",IFERROR(VLOOKUP($B332,Contratos!$A:$R,2,FALSE),""))</f>
        <v/>
      </c>
      <c r="D332" s="11">
        <f>IF($B332="","",IFERROR(VLOOKUP($B332,Contratos!$A:$R,3,FALSE),""))</f>
        <v/>
      </c>
      <c r="E332" s="7" t="n"/>
      <c r="F332" s="13">
        <f>IF($B332="","",IFERROR(VLOOKUP($B332,Contratos!$A:$R,7,FALSE),0))</f>
        <v/>
      </c>
      <c r="G332" s="8" t="n"/>
      <c r="H332" s="8" t="n"/>
      <c r="I332" s="13">
        <f>IF($B332="","",$F332+$G332+$H332)</f>
        <v/>
      </c>
      <c r="J332" s="8" t="n"/>
      <c r="K332" s="7" t="n"/>
      <c r="L332" s="6" t="n"/>
      <c r="M332" s="11">
        <f>IF($B332="","",IF(AND($J332&gt;0,$J332&gt;=$I332),"Recebido",IF($J332&gt;0,"Recebido parcial",IF(AND($E332&lt;&gt;"",TODAY()&gt;$E332),"Atrasado","Em aberto"))))</f>
        <v/>
      </c>
      <c r="N332" s="11">
        <f>IF($B332="","",IF($M332="Atrasado",TODAY()-$E332,IF(AND($K332&lt;&gt;"",$K332&gt;$E332),$K332-$E332,0)))</f>
        <v/>
      </c>
      <c r="O332" s="13">
        <f>IF($B332="","",$F332+$H332)</f>
        <v/>
      </c>
      <c r="P332" s="13">
        <f>IF($B332="","",IF($J332=0,0,ROUND($O332*IFERROR(VLOOKUP($B332,Contratos!$A:$R,10,FALSE),0),2)))</f>
        <v/>
      </c>
      <c r="Q332" s="8" t="n"/>
      <c r="R332" s="6" t="n"/>
      <c r="S332" s="13">
        <f>IF($B332="","",IF($J332=0,0,ROUND($J332-$P332-$Q332,2)))</f>
        <v/>
      </c>
      <c r="T332" s="7" t="n"/>
      <c r="U332" s="11">
        <f>IF($B332="","",IF($T332&lt;&gt;"","Repassado",IF($J332&gt;0,"Pendente","")))</f>
        <v/>
      </c>
      <c r="V332" s="6" t="n"/>
    </row>
    <row r="333">
      <c r="A333" s="12" t="n"/>
      <c r="B333" s="6" t="n"/>
      <c r="C333" s="11">
        <f>IF($B333="","",IFERROR(VLOOKUP($B333,Contratos!$A:$R,2,FALSE),""))</f>
        <v/>
      </c>
      <c r="D333" s="11">
        <f>IF($B333="","",IFERROR(VLOOKUP($B333,Contratos!$A:$R,3,FALSE),""))</f>
        <v/>
      </c>
      <c r="E333" s="7" t="n"/>
      <c r="F333" s="13">
        <f>IF($B333="","",IFERROR(VLOOKUP($B333,Contratos!$A:$R,7,FALSE),0))</f>
        <v/>
      </c>
      <c r="G333" s="8" t="n"/>
      <c r="H333" s="8" t="n"/>
      <c r="I333" s="13">
        <f>IF($B333="","",$F333+$G333+$H333)</f>
        <v/>
      </c>
      <c r="J333" s="8" t="n"/>
      <c r="K333" s="7" t="n"/>
      <c r="L333" s="6" t="n"/>
      <c r="M333" s="11">
        <f>IF($B333="","",IF(AND($J333&gt;0,$J333&gt;=$I333),"Recebido",IF($J333&gt;0,"Recebido parcial",IF(AND($E333&lt;&gt;"",TODAY()&gt;$E333),"Atrasado","Em aberto"))))</f>
        <v/>
      </c>
      <c r="N333" s="11">
        <f>IF($B333="","",IF($M333="Atrasado",TODAY()-$E333,IF(AND($K333&lt;&gt;"",$K333&gt;$E333),$K333-$E333,0)))</f>
        <v/>
      </c>
      <c r="O333" s="13">
        <f>IF($B333="","",$F333+$H333)</f>
        <v/>
      </c>
      <c r="P333" s="13">
        <f>IF($B333="","",IF($J333=0,0,ROUND($O333*IFERROR(VLOOKUP($B333,Contratos!$A:$R,10,FALSE),0),2)))</f>
        <v/>
      </c>
      <c r="Q333" s="8" t="n"/>
      <c r="R333" s="6" t="n"/>
      <c r="S333" s="13">
        <f>IF($B333="","",IF($J333=0,0,ROUND($J333-$P333-$Q333,2)))</f>
        <v/>
      </c>
      <c r="T333" s="7" t="n"/>
      <c r="U333" s="11">
        <f>IF($B333="","",IF($T333&lt;&gt;"","Repassado",IF($J333&gt;0,"Pendente","")))</f>
        <v/>
      </c>
      <c r="V333" s="6" t="n"/>
    </row>
    <row r="334">
      <c r="A334" s="12" t="n"/>
      <c r="B334" s="6" t="n"/>
      <c r="C334" s="11">
        <f>IF($B334="","",IFERROR(VLOOKUP($B334,Contratos!$A:$R,2,FALSE),""))</f>
        <v/>
      </c>
      <c r="D334" s="11">
        <f>IF($B334="","",IFERROR(VLOOKUP($B334,Contratos!$A:$R,3,FALSE),""))</f>
        <v/>
      </c>
      <c r="E334" s="7" t="n"/>
      <c r="F334" s="13">
        <f>IF($B334="","",IFERROR(VLOOKUP($B334,Contratos!$A:$R,7,FALSE),0))</f>
        <v/>
      </c>
      <c r="G334" s="8" t="n"/>
      <c r="H334" s="8" t="n"/>
      <c r="I334" s="13">
        <f>IF($B334="","",$F334+$G334+$H334)</f>
        <v/>
      </c>
      <c r="J334" s="8" t="n"/>
      <c r="K334" s="7" t="n"/>
      <c r="L334" s="6" t="n"/>
      <c r="M334" s="11">
        <f>IF($B334="","",IF(AND($J334&gt;0,$J334&gt;=$I334),"Recebido",IF($J334&gt;0,"Recebido parcial",IF(AND($E334&lt;&gt;"",TODAY()&gt;$E334),"Atrasado","Em aberto"))))</f>
        <v/>
      </c>
      <c r="N334" s="11">
        <f>IF($B334="","",IF($M334="Atrasado",TODAY()-$E334,IF(AND($K334&lt;&gt;"",$K334&gt;$E334),$K334-$E334,0)))</f>
        <v/>
      </c>
      <c r="O334" s="13">
        <f>IF($B334="","",$F334+$H334)</f>
        <v/>
      </c>
      <c r="P334" s="13">
        <f>IF($B334="","",IF($J334=0,0,ROUND($O334*IFERROR(VLOOKUP($B334,Contratos!$A:$R,10,FALSE),0),2)))</f>
        <v/>
      </c>
      <c r="Q334" s="8" t="n"/>
      <c r="R334" s="6" t="n"/>
      <c r="S334" s="13">
        <f>IF($B334="","",IF($J334=0,0,ROUND($J334-$P334-$Q334,2)))</f>
        <v/>
      </c>
      <c r="T334" s="7" t="n"/>
      <c r="U334" s="11">
        <f>IF($B334="","",IF($T334&lt;&gt;"","Repassado",IF($J334&gt;0,"Pendente","")))</f>
        <v/>
      </c>
      <c r="V334" s="6" t="n"/>
    </row>
    <row r="335">
      <c r="A335" s="12" t="n"/>
      <c r="B335" s="6" t="n"/>
      <c r="C335" s="11">
        <f>IF($B335="","",IFERROR(VLOOKUP($B335,Contratos!$A:$R,2,FALSE),""))</f>
        <v/>
      </c>
      <c r="D335" s="11">
        <f>IF($B335="","",IFERROR(VLOOKUP($B335,Contratos!$A:$R,3,FALSE),""))</f>
        <v/>
      </c>
      <c r="E335" s="7" t="n"/>
      <c r="F335" s="13">
        <f>IF($B335="","",IFERROR(VLOOKUP($B335,Contratos!$A:$R,7,FALSE),0))</f>
        <v/>
      </c>
      <c r="G335" s="8" t="n"/>
      <c r="H335" s="8" t="n"/>
      <c r="I335" s="13">
        <f>IF($B335="","",$F335+$G335+$H335)</f>
        <v/>
      </c>
      <c r="J335" s="8" t="n"/>
      <c r="K335" s="7" t="n"/>
      <c r="L335" s="6" t="n"/>
      <c r="M335" s="11">
        <f>IF($B335="","",IF(AND($J335&gt;0,$J335&gt;=$I335),"Recebido",IF($J335&gt;0,"Recebido parcial",IF(AND($E335&lt;&gt;"",TODAY()&gt;$E335),"Atrasado","Em aberto"))))</f>
        <v/>
      </c>
      <c r="N335" s="11">
        <f>IF($B335="","",IF($M335="Atrasado",TODAY()-$E335,IF(AND($K335&lt;&gt;"",$K335&gt;$E335),$K335-$E335,0)))</f>
        <v/>
      </c>
      <c r="O335" s="13">
        <f>IF($B335="","",$F335+$H335)</f>
        <v/>
      </c>
      <c r="P335" s="13">
        <f>IF($B335="","",IF($J335=0,0,ROUND($O335*IFERROR(VLOOKUP($B335,Contratos!$A:$R,10,FALSE),0),2)))</f>
        <v/>
      </c>
      <c r="Q335" s="8" t="n"/>
      <c r="R335" s="6" t="n"/>
      <c r="S335" s="13">
        <f>IF($B335="","",IF($J335=0,0,ROUND($J335-$P335-$Q335,2)))</f>
        <v/>
      </c>
      <c r="T335" s="7" t="n"/>
      <c r="U335" s="11">
        <f>IF($B335="","",IF($T335&lt;&gt;"","Repassado",IF($J335&gt;0,"Pendente","")))</f>
        <v/>
      </c>
      <c r="V335" s="6" t="n"/>
    </row>
    <row r="336">
      <c r="A336" s="12" t="n"/>
      <c r="B336" s="6" t="n"/>
      <c r="C336" s="11">
        <f>IF($B336="","",IFERROR(VLOOKUP($B336,Contratos!$A:$R,2,FALSE),""))</f>
        <v/>
      </c>
      <c r="D336" s="11">
        <f>IF($B336="","",IFERROR(VLOOKUP($B336,Contratos!$A:$R,3,FALSE),""))</f>
        <v/>
      </c>
      <c r="E336" s="7" t="n"/>
      <c r="F336" s="13">
        <f>IF($B336="","",IFERROR(VLOOKUP($B336,Contratos!$A:$R,7,FALSE),0))</f>
        <v/>
      </c>
      <c r="G336" s="8" t="n"/>
      <c r="H336" s="8" t="n"/>
      <c r="I336" s="13">
        <f>IF($B336="","",$F336+$G336+$H336)</f>
        <v/>
      </c>
      <c r="J336" s="8" t="n"/>
      <c r="K336" s="7" t="n"/>
      <c r="L336" s="6" t="n"/>
      <c r="M336" s="11">
        <f>IF($B336="","",IF(AND($J336&gt;0,$J336&gt;=$I336),"Recebido",IF($J336&gt;0,"Recebido parcial",IF(AND($E336&lt;&gt;"",TODAY()&gt;$E336),"Atrasado","Em aberto"))))</f>
        <v/>
      </c>
      <c r="N336" s="11">
        <f>IF($B336="","",IF($M336="Atrasado",TODAY()-$E336,IF(AND($K336&lt;&gt;"",$K336&gt;$E336),$K336-$E336,0)))</f>
        <v/>
      </c>
      <c r="O336" s="13">
        <f>IF($B336="","",$F336+$H336)</f>
        <v/>
      </c>
      <c r="P336" s="13">
        <f>IF($B336="","",IF($J336=0,0,ROUND($O336*IFERROR(VLOOKUP($B336,Contratos!$A:$R,10,FALSE),0),2)))</f>
        <v/>
      </c>
      <c r="Q336" s="8" t="n"/>
      <c r="R336" s="6" t="n"/>
      <c r="S336" s="13">
        <f>IF($B336="","",IF($J336=0,0,ROUND($J336-$P336-$Q336,2)))</f>
        <v/>
      </c>
      <c r="T336" s="7" t="n"/>
      <c r="U336" s="11">
        <f>IF($B336="","",IF($T336&lt;&gt;"","Repassado",IF($J336&gt;0,"Pendente","")))</f>
        <v/>
      </c>
      <c r="V336" s="6" t="n"/>
    </row>
    <row r="337">
      <c r="A337" s="12" t="n"/>
      <c r="B337" s="6" t="n"/>
      <c r="C337" s="11">
        <f>IF($B337="","",IFERROR(VLOOKUP($B337,Contratos!$A:$R,2,FALSE),""))</f>
        <v/>
      </c>
      <c r="D337" s="11">
        <f>IF($B337="","",IFERROR(VLOOKUP($B337,Contratos!$A:$R,3,FALSE),""))</f>
        <v/>
      </c>
      <c r="E337" s="7" t="n"/>
      <c r="F337" s="13">
        <f>IF($B337="","",IFERROR(VLOOKUP($B337,Contratos!$A:$R,7,FALSE),0))</f>
        <v/>
      </c>
      <c r="G337" s="8" t="n"/>
      <c r="H337" s="8" t="n"/>
      <c r="I337" s="13">
        <f>IF($B337="","",$F337+$G337+$H337)</f>
        <v/>
      </c>
      <c r="J337" s="8" t="n"/>
      <c r="K337" s="7" t="n"/>
      <c r="L337" s="6" t="n"/>
      <c r="M337" s="11">
        <f>IF($B337="","",IF(AND($J337&gt;0,$J337&gt;=$I337),"Recebido",IF($J337&gt;0,"Recebido parcial",IF(AND($E337&lt;&gt;"",TODAY()&gt;$E337),"Atrasado","Em aberto"))))</f>
        <v/>
      </c>
      <c r="N337" s="11">
        <f>IF($B337="","",IF($M337="Atrasado",TODAY()-$E337,IF(AND($K337&lt;&gt;"",$K337&gt;$E337),$K337-$E337,0)))</f>
        <v/>
      </c>
      <c r="O337" s="13">
        <f>IF($B337="","",$F337+$H337)</f>
        <v/>
      </c>
      <c r="P337" s="13">
        <f>IF($B337="","",IF($J337=0,0,ROUND($O337*IFERROR(VLOOKUP($B337,Contratos!$A:$R,10,FALSE),0),2)))</f>
        <v/>
      </c>
      <c r="Q337" s="8" t="n"/>
      <c r="R337" s="6" t="n"/>
      <c r="S337" s="13">
        <f>IF($B337="","",IF($J337=0,0,ROUND($J337-$P337-$Q337,2)))</f>
        <v/>
      </c>
      <c r="T337" s="7" t="n"/>
      <c r="U337" s="11">
        <f>IF($B337="","",IF($T337&lt;&gt;"","Repassado",IF($J337&gt;0,"Pendente","")))</f>
        <v/>
      </c>
      <c r="V337" s="6" t="n"/>
    </row>
    <row r="338">
      <c r="A338" s="12" t="n"/>
      <c r="B338" s="6" t="n"/>
      <c r="C338" s="11">
        <f>IF($B338="","",IFERROR(VLOOKUP($B338,Contratos!$A:$R,2,FALSE),""))</f>
        <v/>
      </c>
      <c r="D338" s="11">
        <f>IF($B338="","",IFERROR(VLOOKUP($B338,Contratos!$A:$R,3,FALSE),""))</f>
        <v/>
      </c>
      <c r="E338" s="7" t="n"/>
      <c r="F338" s="13">
        <f>IF($B338="","",IFERROR(VLOOKUP($B338,Contratos!$A:$R,7,FALSE),0))</f>
        <v/>
      </c>
      <c r="G338" s="8" t="n"/>
      <c r="H338" s="8" t="n"/>
      <c r="I338" s="13">
        <f>IF($B338="","",$F338+$G338+$H338)</f>
        <v/>
      </c>
      <c r="J338" s="8" t="n"/>
      <c r="K338" s="7" t="n"/>
      <c r="L338" s="6" t="n"/>
      <c r="M338" s="11">
        <f>IF($B338="","",IF(AND($J338&gt;0,$J338&gt;=$I338),"Recebido",IF($J338&gt;0,"Recebido parcial",IF(AND($E338&lt;&gt;"",TODAY()&gt;$E338),"Atrasado","Em aberto"))))</f>
        <v/>
      </c>
      <c r="N338" s="11">
        <f>IF($B338="","",IF($M338="Atrasado",TODAY()-$E338,IF(AND($K338&lt;&gt;"",$K338&gt;$E338),$K338-$E338,0)))</f>
        <v/>
      </c>
      <c r="O338" s="13">
        <f>IF($B338="","",$F338+$H338)</f>
        <v/>
      </c>
      <c r="P338" s="13">
        <f>IF($B338="","",IF($J338=0,0,ROUND($O338*IFERROR(VLOOKUP($B338,Contratos!$A:$R,10,FALSE),0),2)))</f>
        <v/>
      </c>
      <c r="Q338" s="8" t="n"/>
      <c r="R338" s="6" t="n"/>
      <c r="S338" s="13">
        <f>IF($B338="","",IF($J338=0,0,ROUND($J338-$P338-$Q338,2)))</f>
        <v/>
      </c>
      <c r="T338" s="7" t="n"/>
      <c r="U338" s="11">
        <f>IF($B338="","",IF($T338&lt;&gt;"","Repassado",IF($J338&gt;0,"Pendente","")))</f>
        <v/>
      </c>
      <c r="V338" s="6" t="n"/>
    </row>
    <row r="339">
      <c r="A339" s="12" t="n"/>
      <c r="B339" s="6" t="n"/>
      <c r="C339" s="11">
        <f>IF($B339="","",IFERROR(VLOOKUP($B339,Contratos!$A:$R,2,FALSE),""))</f>
        <v/>
      </c>
      <c r="D339" s="11">
        <f>IF($B339="","",IFERROR(VLOOKUP($B339,Contratos!$A:$R,3,FALSE),""))</f>
        <v/>
      </c>
      <c r="E339" s="7" t="n"/>
      <c r="F339" s="13">
        <f>IF($B339="","",IFERROR(VLOOKUP($B339,Contratos!$A:$R,7,FALSE),0))</f>
        <v/>
      </c>
      <c r="G339" s="8" t="n"/>
      <c r="H339" s="8" t="n"/>
      <c r="I339" s="13">
        <f>IF($B339="","",$F339+$G339+$H339)</f>
        <v/>
      </c>
      <c r="J339" s="8" t="n"/>
      <c r="K339" s="7" t="n"/>
      <c r="L339" s="6" t="n"/>
      <c r="M339" s="11">
        <f>IF($B339="","",IF(AND($J339&gt;0,$J339&gt;=$I339),"Recebido",IF($J339&gt;0,"Recebido parcial",IF(AND($E339&lt;&gt;"",TODAY()&gt;$E339),"Atrasado","Em aberto"))))</f>
        <v/>
      </c>
      <c r="N339" s="11">
        <f>IF($B339="","",IF($M339="Atrasado",TODAY()-$E339,IF(AND($K339&lt;&gt;"",$K339&gt;$E339),$K339-$E339,0)))</f>
        <v/>
      </c>
      <c r="O339" s="13">
        <f>IF($B339="","",$F339+$H339)</f>
        <v/>
      </c>
      <c r="P339" s="13">
        <f>IF($B339="","",IF($J339=0,0,ROUND($O339*IFERROR(VLOOKUP($B339,Contratos!$A:$R,10,FALSE),0),2)))</f>
        <v/>
      </c>
      <c r="Q339" s="8" t="n"/>
      <c r="R339" s="6" t="n"/>
      <c r="S339" s="13">
        <f>IF($B339="","",IF($J339=0,0,ROUND($J339-$P339-$Q339,2)))</f>
        <v/>
      </c>
      <c r="T339" s="7" t="n"/>
      <c r="U339" s="11">
        <f>IF($B339="","",IF($T339&lt;&gt;"","Repassado",IF($J339&gt;0,"Pendente","")))</f>
        <v/>
      </c>
      <c r="V339" s="6" t="n"/>
    </row>
    <row r="340">
      <c r="A340" s="12" t="n"/>
      <c r="B340" s="6" t="n"/>
      <c r="C340" s="11">
        <f>IF($B340="","",IFERROR(VLOOKUP($B340,Contratos!$A:$R,2,FALSE),""))</f>
        <v/>
      </c>
      <c r="D340" s="11">
        <f>IF($B340="","",IFERROR(VLOOKUP($B340,Contratos!$A:$R,3,FALSE),""))</f>
        <v/>
      </c>
      <c r="E340" s="7" t="n"/>
      <c r="F340" s="13">
        <f>IF($B340="","",IFERROR(VLOOKUP($B340,Contratos!$A:$R,7,FALSE),0))</f>
        <v/>
      </c>
      <c r="G340" s="8" t="n"/>
      <c r="H340" s="8" t="n"/>
      <c r="I340" s="13">
        <f>IF($B340="","",$F340+$G340+$H340)</f>
        <v/>
      </c>
      <c r="J340" s="8" t="n"/>
      <c r="K340" s="7" t="n"/>
      <c r="L340" s="6" t="n"/>
      <c r="M340" s="11">
        <f>IF($B340="","",IF(AND($J340&gt;0,$J340&gt;=$I340),"Recebido",IF($J340&gt;0,"Recebido parcial",IF(AND($E340&lt;&gt;"",TODAY()&gt;$E340),"Atrasado","Em aberto"))))</f>
        <v/>
      </c>
      <c r="N340" s="11">
        <f>IF($B340="","",IF($M340="Atrasado",TODAY()-$E340,IF(AND($K340&lt;&gt;"",$K340&gt;$E340),$K340-$E340,0)))</f>
        <v/>
      </c>
      <c r="O340" s="13">
        <f>IF($B340="","",$F340+$H340)</f>
        <v/>
      </c>
      <c r="P340" s="13">
        <f>IF($B340="","",IF($J340=0,0,ROUND($O340*IFERROR(VLOOKUP($B340,Contratos!$A:$R,10,FALSE),0),2)))</f>
        <v/>
      </c>
      <c r="Q340" s="8" t="n"/>
      <c r="R340" s="6" t="n"/>
      <c r="S340" s="13">
        <f>IF($B340="","",IF($J340=0,0,ROUND($J340-$P340-$Q340,2)))</f>
        <v/>
      </c>
      <c r="T340" s="7" t="n"/>
      <c r="U340" s="11">
        <f>IF($B340="","",IF($T340&lt;&gt;"","Repassado",IF($J340&gt;0,"Pendente","")))</f>
        <v/>
      </c>
      <c r="V340" s="6" t="n"/>
    </row>
    <row r="341">
      <c r="A341" s="12" t="n"/>
      <c r="B341" s="6" t="n"/>
      <c r="C341" s="11">
        <f>IF($B341="","",IFERROR(VLOOKUP($B341,Contratos!$A:$R,2,FALSE),""))</f>
        <v/>
      </c>
      <c r="D341" s="11">
        <f>IF($B341="","",IFERROR(VLOOKUP($B341,Contratos!$A:$R,3,FALSE),""))</f>
        <v/>
      </c>
      <c r="E341" s="7" t="n"/>
      <c r="F341" s="13">
        <f>IF($B341="","",IFERROR(VLOOKUP($B341,Contratos!$A:$R,7,FALSE),0))</f>
        <v/>
      </c>
      <c r="G341" s="8" t="n"/>
      <c r="H341" s="8" t="n"/>
      <c r="I341" s="13">
        <f>IF($B341="","",$F341+$G341+$H341)</f>
        <v/>
      </c>
      <c r="J341" s="8" t="n"/>
      <c r="K341" s="7" t="n"/>
      <c r="L341" s="6" t="n"/>
      <c r="M341" s="11">
        <f>IF($B341="","",IF(AND($J341&gt;0,$J341&gt;=$I341),"Recebido",IF($J341&gt;0,"Recebido parcial",IF(AND($E341&lt;&gt;"",TODAY()&gt;$E341),"Atrasado","Em aberto"))))</f>
        <v/>
      </c>
      <c r="N341" s="11">
        <f>IF($B341="","",IF($M341="Atrasado",TODAY()-$E341,IF(AND($K341&lt;&gt;"",$K341&gt;$E341),$K341-$E341,0)))</f>
        <v/>
      </c>
      <c r="O341" s="13">
        <f>IF($B341="","",$F341+$H341)</f>
        <v/>
      </c>
      <c r="P341" s="13">
        <f>IF($B341="","",IF($J341=0,0,ROUND($O341*IFERROR(VLOOKUP($B341,Contratos!$A:$R,10,FALSE),0),2)))</f>
        <v/>
      </c>
      <c r="Q341" s="8" t="n"/>
      <c r="R341" s="6" t="n"/>
      <c r="S341" s="13">
        <f>IF($B341="","",IF($J341=0,0,ROUND($J341-$P341-$Q341,2)))</f>
        <v/>
      </c>
      <c r="T341" s="7" t="n"/>
      <c r="U341" s="11">
        <f>IF($B341="","",IF($T341&lt;&gt;"","Repassado",IF($J341&gt;0,"Pendente","")))</f>
        <v/>
      </c>
      <c r="V341" s="6" t="n"/>
    </row>
    <row r="342">
      <c r="A342" s="12" t="n"/>
      <c r="B342" s="6" t="n"/>
      <c r="C342" s="11">
        <f>IF($B342="","",IFERROR(VLOOKUP($B342,Contratos!$A:$R,2,FALSE),""))</f>
        <v/>
      </c>
      <c r="D342" s="11">
        <f>IF($B342="","",IFERROR(VLOOKUP($B342,Contratos!$A:$R,3,FALSE),""))</f>
        <v/>
      </c>
      <c r="E342" s="7" t="n"/>
      <c r="F342" s="13">
        <f>IF($B342="","",IFERROR(VLOOKUP($B342,Contratos!$A:$R,7,FALSE),0))</f>
        <v/>
      </c>
      <c r="G342" s="8" t="n"/>
      <c r="H342" s="8" t="n"/>
      <c r="I342" s="13">
        <f>IF($B342="","",$F342+$G342+$H342)</f>
        <v/>
      </c>
      <c r="J342" s="8" t="n"/>
      <c r="K342" s="7" t="n"/>
      <c r="L342" s="6" t="n"/>
      <c r="M342" s="11">
        <f>IF($B342="","",IF(AND($J342&gt;0,$J342&gt;=$I342),"Recebido",IF($J342&gt;0,"Recebido parcial",IF(AND($E342&lt;&gt;"",TODAY()&gt;$E342),"Atrasado","Em aberto"))))</f>
        <v/>
      </c>
      <c r="N342" s="11">
        <f>IF($B342="","",IF($M342="Atrasado",TODAY()-$E342,IF(AND($K342&lt;&gt;"",$K342&gt;$E342),$K342-$E342,0)))</f>
        <v/>
      </c>
      <c r="O342" s="13">
        <f>IF($B342="","",$F342+$H342)</f>
        <v/>
      </c>
      <c r="P342" s="13">
        <f>IF($B342="","",IF($J342=0,0,ROUND($O342*IFERROR(VLOOKUP($B342,Contratos!$A:$R,10,FALSE),0),2)))</f>
        <v/>
      </c>
      <c r="Q342" s="8" t="n"/>
      <c r="R342" s="6" t="n"/>
      <c r="S342" s="13">
        <f>IF($B342="","",IF($J342=0,0,ROUND($J342-$P342-$Q342,2)))</f>
        <v/>
      </c>
      <c r="T342" s="7" t="n"/>
      <c r="U342" s="11">
        <f>IF($B342="","",IF($T342&lt;&gt;"","Repassado",IF($J342&gt;0,"Pendente","")))</f>
        <v/>
      </c>
      <c r="V342" s="6" t="n"/>
    </row>
    <row r="343">
      <c r="A343" s="12" t="n"/>
      <c r="B343" s="6" t="n"/>
      <c r="C343" s="11">
        <f>IF($B343="","",IFERROR(VLOOKUP($B343,Contratos!$A:$R,2,FALSE),""))</f>
        <v/>
      </c>
      <c r="D343" s="11">
        <f>IF($B343="","",IFERROR(VLOOKUP($B343,Contratos!$A:$R,3,FALSE),""))</f>
        <v/>
      </c>
      <c r="E343" s="7" t="n"/>
      <c r="F343" s="13">
        <f>IF($B343="","",IFERROR(VLOOKUP($B343,Contratos!$A:$R,7,FALSE),0))</f>
        <v/>
      </c>
      <c r="G343" s="8" t="n"/>
      <c r="H343" s="8" t="n"/>
      <c r="I343" s="13">
        <f>IF($B343="","",$F343+$G343+$H343)</f>
        <v/>
      </c>
      <c r="J343" s="8" t="n"/>
      <c r="K343" s="7" t="n"/>
      <c r="L343" s="6" t="n"/>
      <c r="M343" s="11">
        <f>IF($B343="","",IF(AND($J343&gt;0,$J343&gt;=$I343),"Recebido",IF($J343&gt;0,"Recebido parcial",IF(AND($E343&lt;&gt;"",TODAY()&gt;$E343),"Atrasado","Em aberto"))))</f>
        <v/>
      </c>
      <c r="N343" s="11">
        <f>IF($B343="","",IF($M343="Atrasado",TODAY()-$E343,IF(AND($K343&lt;&gt;"",$K343&gt;$E343),$K343-$E343,0)))</f>
        <v/>
      </c>
      <c r="O343" s="13">
        <f>IF($B343="","",$F343+$H343)</f>
        <v/>
      </c>
      <c r="P343" s="13">
        <f>IF($B343="","",IF($J343=0,0,ROUND($O343*IFERROR(VLOOKUP($B343,Contratos!$A:$R,10,FALSE),0),2)))</f>
        <v/>
      </c>
      <c r="Q343" s="8" t="n"/>
      <c r="R343" s="6" t="n"/>
      <c r="S343" s="13">
        <f>IF($B343="","",IF($J343=0,0,ROUND($J343-$P343-$Q343,2)))</f>
        <v/>
      </c>
      <c r="T343" s="7" t="n"/>
      <c r="U343" s="11">
        <f>IF($B343="","",IF($T343&lt;&gt;"","Repassado",IF($J343&gt;0,"Pendente","")))</f>
        <v/>
      </c>
      <c r="V343" s="6" t="n"/>
    </row>
    <row r="344">
      <c r="A344" s="12" t="n"/>
      <c r="B344" s="6" t="n"/>
      <c r="C344" s="11">
        <f>IF($B344="","",IFERROR(VLOOKUP($B344,Contratos!$A:$R,2,FALSE),""))</f>
        <v/>
      </c>
      <c r="D344" s="11">
        <f>IF($B344="","",IFERROR(VLOOKUP($B344,Contratos!$A:$R,3,FALSE),""))</f>
        <v/>
      </c>
      <c r="E344" s="7" t="n"/>
      <c r="F344" s="13">
        <f>IF($B344="","",IFERROR(VLOOKUP($B344,Contratos!$A:$R,7,FALSE),0))</f>
        <v/>
      </c>
      <c r="G344" s="8" t="n"/>
      <c r="H344" s="8" t="n"/>
      <c r="I344" s="13">
        <f>IF($B344="","",$F344+$G344+$H344)</f>
        <v/>
      </c>
      <c r="J344" s="8" t="n"/>
      <c r="K344" s="7" t="n"/>
      <c r="L344" s="6" t="n"/>
      <c r="M344" s="11">
        <f>IF($B344="","",IF(AND($J344&gt;0,$J344&gt;=$I344),"Recebido",IF($J344&gt;0,"Recebido parcial",IF(AND($E344&lt;&gt;"",TODAY()&gt;$E344),"Atrasado","Em aberto"))))</f>
        <v/>
      </c>
      <c r="N344" s="11">
        <f>IF($B344="","",IF($M344="Atrasado",TODAY()-$E344,IF(AND($K344&lt;&gt;"",$K344&gt;$E344),$K344-$E344,0)))</f>
        <v/>
      </c>
      <c r="O344" s="13">
        <f>IF($B344="","",$F344+$H344)</f>
        <v/>
      </c>
      <c r="P344" s="13">
        <f>IF($B344="","",IF($J344=0,0,ROUND($O344*IFERROR(VLOOKUP($B344,Contratos!$A:$R,10,FALSE),0),2)))</f>
        <v/>
      </c>
      <c r="Q344" s="8" t="n"/>
      <c r="R344" s="6" t="n"/>
      <c r="S344" s="13">
        <f>IF($B344="","",IF($J344=0,0,ROUND($J344-$P344-$Q344,2)))</f>
        <v/>
      </c>
      <c r="T344" s="7" t="n"/>
      <c r="U344" s="11">
        <f>IF($B344="","",IF($T344&lt;&gt;"","Repassado",IF($J344&gt;0,"Pendente","")))</f>
        <v/>
      </c>
      <c r="V344" s="6" t="n"/>
    </row>
    <row r="345">
      <c r="A345" s="12" t="n"/>
      <c r="B345" s="6" t="n"/>
      <c r="C345" s="11">
        <f>IF($B345="","",IFERROR(VLOOKUP($B345,Contratos!$A:$R,2,FALSE),""))</f>
        <v/>
      </c>
      <c r="D345" s="11">
        <f>IF($B345="","",IFERROR(VLOOKUP($B345,Contratos!$A:$R,3,FALSE),""))</f>
        <v/>
      </c>
      <c r="E345" s="7" t="n"/>
      <c r="F345" s="13">
        <f>IF($B345="","",IFERROR(VLOOKUP($B345,Contratos!$A:$R,7,FALSE),0))</f>
        <v/>
      </c>
      <c r="G345" s="8" t="n"/>
      <c r="H345" s="8" t="n"/>
      <c r="I345" s="13">
        <f>IF($B345="","",$F345+$G345+$H345)</f>
        <v/>
      </c>
      <c r="J345" s="8" t="n"/>
      <c r="K345" s="7" t="n"/>
      <c r="L345" s="6" t="n"/>
      <c r="M345" s="11">
        <f>IF($B345="","",IF(AND($J345&gt;0,$J345&gt;=$I345),"Recebido",IF($J345&gt;0,"Recebido parcial",IF(AND($E345&lt;&gt;"",TODAY()&gt;$E345),"Atrasado","Em aberto"))))</f>
        <v/>
      </c>
      <c r="N345" s="11">
        <f>IF($B345="","",IF($M345="Atrasado",TODAY()-$E345,IF(AND($K345&lt;&gt;"",$K345&gt;$E345),$K345-$E345,0)))</f>
        <v/>
      </c>
      <c r="O345" s="13">
        <f>IF($B345="","",$F345+$H345)</f>
        <v/>
      </c>
      <c r="P345" s="13">
        <f>IF($B345="","",IF($J345=0,0,ROUND($O345*IFERROR(VLOOKUP($B345,Contratos!$A:$R,10,FALSE),0),2)))</f>
        <v/>
      </c>
      <c r="Q345" s="8" t="n"/>
      <c r="R345" s="6" t="n"/>
      <c r="S345" s="13">
        <f>IF($B345="","",IF($J345=0,0,ROUND($J345-$P345-$Q345,2)))</f>
        <v/>
      </c>
      <c r="T345" s="7" t="n"/>
      <c r="U345" s="11">
        <f>IF($B345="","",IF($T345&lt;&gt;"","Repassado",IF($J345&gt;0,"Pendente","")))</f>
        <v/>
      </c>
      <c r="V345" s="6" t="n"/>
    </row>
    <row r="346">
      <c r="A346" s="12" t="n"/>
      <c r="B346" s="6" t="n"/>
      <c r="C346" s="11">
        <f>IF($B346="","",IFERROR(VLOOKUP($B346,Contratos!$A:$R,2,FALSE),""))</f>
        <v/>
      </c>
      <c r="D346" s="11">
        <f>IF($B346="","",IFERROR(VLOOKUP($B346,Contratos!$A:$R,3,FALSE),""))</f>
        <v/>
      </c>
      <c r="E346" s="7" t="n"/>
      <c r="F346" s="13">
        <f>IF($B346="","",IFERROR(VLOOKUP($B346,Contratos!$A:$R,7,FALSE),0))</f>
        <v/>
      </c>
      <c r="G346" s="8" t="n"/>
      <c r="H346" s="8" t="n"/>
      <c r="I346" s="13">
        <f>IF($B346="","",$F346+$G346+$H346)</f>
        <v/>
      </c>
      <c r="J346" s="8" t="n"/>
      <c r="K346" s="7" t="n"/>
      <c r="L346" s="6" t="n"/>
      <c r="M346" s="11">
        <f>IF($B346="","",IF(AND($J346&gt;0,$J346&gt;=$I346),"Recebido",IF($J346&gt;0,"Recebido parcial",IF(AND($E346&lt;&gt;"",TODAY()&gt;$E346),"Atrasado","Em aberto"))))</f>
        <v/>
      </c>
      <c r="N346" s="11">
        <f>IF($B346="","",IF($M346="Atrasado",TODAY()-$E346,IF(AND($K346&lt;&gt;"",$K346&gt;$E346),$K346-$E346,0)))</f>
        <v/>
      </c>
      <c r="O346" s="13">
        <f>IF($B346="","",$F346+$H346)</f>
        <v/>
      </c>
      <c r="P346" s="13">
        <f>IF($B346="","",IF($J346=0,0,ROUND($O346*IFERROR(VLOOKUP($B346,Contratos!$A:$R,10,FALSE),0),2)))</f>
        <v/>
      </c>
      <c r="Q346" s="8" t="n"/>
      <c r="R346" s="6" t="n"/>
      <c r="S346" s="13">
        <f>IF($B346="","",IF($J346=0,0,ROUND($J346-$P346-$Q346,2)))</f>
        <v/>
      </c>
      <c r="T346" s="7" t="n"/>
      <c r="U346" s="11">
        <f>IF($B346="","",IF($T346&lt;&gt;"","Repassado",IF($J346&gt;0,"Pendente","")))</f>
        <v/>
      </c>
      <c r="V346" s="6" t="n"/>
    </row>
    <row r="347">
      <c r="A347" s="12" t="n"/>
      <c r="B347" s="6" t="n"/>
      <c r="C347" s="11">
        <f>IF($B347="","",IFERROR(VLOOKUP($B347,Contratos!$A:$R,2,FALSE),""))</f>
        <v/>
      </c>
      <c r="D347" s="11">
        <f>IF($B347="","",IFERROR(VLOOKUP($B347,Contratos!$A:$R,3,FALSE),""))</f>
        <v/>
      </c>
      <c r="E347" s="7" t="n"/>
      <c r="F347" s="13">
        <f>IF($B347="","",IFERROR(VLOOKUP($B347,Contratos!$A:$R,7,FALSE),0))</f>
        <v/>
      </c>
      <c r="G347" s="8" t="n"/>
      <c r="H347" s="8" t="n"/>
      <c r="I347" s="13">
        <f>IF($B347="","",$F347+$G347+$H347)</f>
        <v/>
      </c>
      <c r="J347" s="8" t="n"/>
      <c r="K347" s="7" t="n"/>
      <c r="L347" s="6" t="n"/>
      <c r="M347" s="11">
        <f>IF($B347="","",IF(AND($J347&gt;0,$J347&gt;=$I347),"Recebido",IF($J347&gt;0,"Recebido parcial",IF(AND($E347&lt;&gt;"",TODAY()&gt;$E347),"Atrasado","Em aberto"))))</f>
        <v/>
      </c>
      <c r="N347" s="11">
        <f>IF($B347="","",IF($M347="Atrasado",TODAY()-$E347,IF(AND($K347&lt;&gt;"",$K347&gt;$E347),$K347-$E347,0)))</f>
        <v/>
      </c>
      <c r="O347" s="13">
        <f>IF($B347="","",$F347+$H347)</f>
        <v/>
      </c>
      <c r="P347" s="13">
        <f>IF($B347="","",IF($J347=0,0,ROUND($O347*IFERROR(VLOOKUP($B347,Contratos!$A:$R,10,FALSE),0),2)))</f>
        <v/>
      </c>
      <c r="Q347" s="8" t="n"/>
      <c r="R347" s="6" t="n"/>
      <c r="S347" s="13">
        <f>IF($B347="","",IF($J347=0,0,ROUND($J347-$P347-$Q347,2)))</f>
        <v/>
      </c>
      <c r="T347" s="7" t="n"/>
      <c r="U347" s="11">
        <f>IF($B347="","",IF($T347&lt;&gt;"","Repassado",IF($J347&gt;0,"Pendente","")))</f>
        <v/>
      </c>
      <c r="V347" s="6" t="n"/>
    </row>
    <row r="348">
      <c r="A348" s="12" t="n"/>
      <c r="B348" s="6" t="n"/>
      <c r="C348" s="11">
        <f>IF($B348="","",IFERROR(VLOOKUP($B348,Contratos!$A:$R,2,FALSE),""))</f>
        <v/>
      </c>
      <c r="D348" s="11">
        <f>IF($B348="","",IFERROR(VLOOKUP($B348,Contratos!$A:$R,3,FALSE),""))</f>
        <v/>
      </c>
      <c r="E348" s="7" t="n"/>
      <c r="F348" s="13">
        <f>IF($B348="","",IFERROR(VLOOKUP($B348,Contratos!$A:$R,7,FALSE),0))</f>
        <v/>
      </c>
      <c r="G348" s="8" t="n"/>
      <c r="H348" s="8" t="n"/>
      <c r="I348" s="13">
        <f>IF($B348="","",$F348+$G348+$H348)</f>
        <v/>
      </c>
      <c r="J348" s="8" t="n"/>
      <c r="K348" s="7" t="n"/>
      <c r="L348" s="6" t="n"/>
      <c r="M348" s="11">
        <f>IF($B348="","",IF(AND($J348&gt;0,$J348&gt;=$I348),"Recebido",IF($J348&gt;0,"Recebido parcial",IF(AND($E348&lt;&gt;"",TODAY()&gt;$E348),"Atrasado","Em aberto"))))</f>
        <v/>
      </c>
      <c r="N348" s="11">
        <f>IF($B348="","",IF($M348="Atrasado",TODAY()-$E348,IF(AND($K348&lt;&gt;"",$K348&gt;$E348),$K348-$E348,0)))</f>
        <v/>
      </c>
      <c r="O348" s="13">
        <f>IF($B348="","",$F348+$H348)</f>
        <v/>
      </c>
      <c r="P348" s="13">
        <f>IF($B348="","",IF($J348=0,0,ROUND($O348*IFERROR(VLOOKUP($B348,Contratos!$A:$R,10,FALSE),0),2)))</f>
        <v/>
      </c>
      <c r="Q348" s="8" t="n"/>
      <c r="R348" s="6" t="n"/>
      <c r="S348" s="13">
        <f>IF($B348="","",IF($J348=0,0,ROUND($J348-$P348-$Q348,2)))</f>
        <v/>
      </c>
      <c r="T348" s="7" t="n"/>
      <c r="U348" s="11">
        <f>IF($B348="","",IF($T348&lt;&gt;"","Repassado",IF($J348&gt;0,"Pendente","")))</f>
        <v/>
      </c>
      <c r="V348" s="6" t="n"/>
    </row>
    <row r="349">
      <c r="A349" s="12" t="n"/>
      <c r="B349" s="6" t="n"/>
      <c r="C349" s="11">
        <f>IF($B349="","",IFERROR(VLOOKUP($B349,Contratos!$A:$R,2,FALSE),""))</f>
        <v/>
      </c>
      <c r="D349" s="11">
        <f>IF($B349="","",IFERROR(VLOOKUP($B349,Contratos!$A:$R,3,FALSE),""))</f>
        <v/>
      </c>
      <c r="E349" s="7" t="n"/>
      <c r="F349" s="13">
        <f>IF($B349="","",IFERROR(VLOOKUP($B349,Contratos!$A:$R,7,FALSE),0))</f>
        <v/>
      </c>
      <c r="G349" s="8" t="n"/>
      <c r="H349" s="8" t="n"/>
      <c r="I349" s="13">
        <f>IF($B349="","",$F349+$G349+$H349)</f>
        <v/>
      </c>
      <c r="J349" s="8" t="n"/>
      <c r="K349" s="7" t="n"/>
      <c r="L349" s="6" t="n"/>
      <c r="M349" s="11">
        <f>IF($B349="","",IF(AND($J349&gt;0,$J349&gt;=$I349),"Recebido",IF($J349&gt;0,"Recebido parcial",IF(AND($E349&lt;&gt;"",TODAY()&gt;$E349),"Atrasado","Em aberto"))))</f>
        <v/>
      </c>
      <c r="N349" s="11">
        <f>IF($B349="","",IF($M349="Atrasado",TODAY()-$E349,IF(AND($K349&lt;&gt;"",$K349&gt;$E349),$K349-$E349,0)))</f>
        <v/>
      </c>
      <c r="O349" s="13">
        <f>IF($B349="","",$F349+$H349)</f>
        <v/>
      </c>
      <c r="P349" s="13">
        <f>IF($B349="","",IF($J349=0,0,ROUND($O349*IFERROR(VLOOKUP($B349,Contratos!$A:$R,10,FALSE),0),2)))</f>
        <v/>
      </c>
      <c r="Q349" s="8" t="n"/>
      <c r="R349" s="6" t="n"/>
      <c r="S349" s="13">
        <f>IF($B349="","",IF($J349=0,0,ROUND($J349-$P349-$Q349,2)))</f>
        <v/>
      </c>
      <c r="T349" s="7" t="n"/>
      <c r="U349" s="11">
        <f>IF($B349="","",IF($T349&lt;&gt;"","Repassado",IF($J349&gt;0,"Pendente","")))</f>
        <v/>
      </c>
      <c r="V349" s="6" t="n"/>
    </row>
    <row r="350">
      <c r="A350" s="12" t="n"/>
      <c r="B350" s="6" t="n"/>
      <c r="C350" s="11">
        <f>IF($B350="","",IFERROR(VLOOKUP($B350,Contratos!$A:$R,2,FALSE),""))</f>
        <v/>
      </c>
      <c r="D350" s="11">
        <f>IF($B350="","",IFERROR(VLOOKUP($B350,Contratos!$A:$R,3,FALSE),""))</f>
        <v/>
      </c>
      <c r="E350" s="7" t="n"/>
      <c r="F350" s="13">
        <f>IF($B350="","",IFERROR(VLOOKUP($B350,Contratos!$A:$R,7,FALSE),0))</f>
        <v/>
      </c>
      <c r="G350" s="8" t="n"/>
      <c r="H350" s="8" t="n"/>
      <c r="I350" s="13">
        <f>IF($B350="","",$F350+$G350+$H350)</f>
        <v/>
      </c>
      <c r="J350" s="8" t="n"/>
      <c r="K350" s="7" t="n"/>
      <c r="L350" s="6" t="n"/>
      <c r="M350" s="11">
        <f>IF($B350="","",IF(AND($J350&gt;0,$J350&gt;=$I350),"Recebido",IF($J350&gt;0,"Recebido parcial",IF(AND($E350&lt;&gt;"",TODAY()&gt;$E350),"Atrasado","Em aberto"))))</f>
        <v/>
      </c>
      <c r="N350" s="11">
        <f>IF($B350="","",IF($M350="Atrasado",TODAY()-$E350,IF(AND($K350&lt;&gt;"",$K350&gt;$E350),$K350-$E350,0)))</f>
        <v/>
      </c>
      <c r="O350" s="13">
        <f>IF($B350="","",$F350+$H350)</f>
        <v/>
      </c>
      <c r="P350" s="13">
        <f>IF($B350="","",IF($J350=0,0,ROUND($O350*IFERROR(VLOOKUP($B350,Contratos!$A:$R,10,FALSE),0),2)))</f>
        <v/>
      </c>
      <c r="Q350" s="8" t="n"/>
      <c r="R350" s="6" t="n"/>
      <c r="S350" s="13">
        <f>IF($B350="","",IF($J350=0,0,ROUND($J350-$P350-$Q350,2)))</f>
        <v/>
      </c>
      <c r="T350" s="7" t="n"/>
      <c r="U350" s="11">
        <f>IF($B350="","",IF($T350&lt;&gt;"","Repassado",IF($J350&gt;0,"Pendente","")))</f>
        <v/>
      </c>
      <c r="V350" s="6" t="n"/>
    </row>
    <row r="351">
      <c r="A351" s="12" t="n"/>
      <c r="B351" s="6" t="n"/>
      <c r="C351" s="11">
        <f>IF($B351="","",IFERROR(VLOOKUP($B351,Contratos!$A:$R,2,FALSE),""))</f>
        <v/>
      </c>
      <c r="D351" s="11">
        <f>IF($B351="","",IFERROR(VLOOKUP($B351,Contratos!$A:$R,3,FALSE),""))</f>
        <v/>
      </c>
      <c r="E351" s="7" t="n"/>
      <c r="F351" s="13">
        <f>IF($B351="","",IFERROR(VLOOKUP($B351,Contratos!$A:$R,7,FALSE),0))</f>
        <v/>
      </c>
      <c r="G351" s="8" t="n"/>
      <c r="H351" s="8" t="n"/>
      <c r="I351" s="13">
        <f>IF($B351="","",$F351+$G351+$H351)</f>
        <v/>
      </c>
      <c r="J351" s="8" t="n"/>
      <c r="K351" s="7" t="n"/>
      <c r="L351" s="6" t="n"/>
      <c r="M351" s="11">
        <f>IF($B351="","",IF(AND($J351&gt;0,$J351&gt;=$I351),"Recebido",IF($J351&gt;0,"Recebido parcial",IF(AND($E351&lt;&gt;"",TODAY()&gt;$E351),"Atrasado","Em aberto"))))</f>
        <v/>
      </c>
      <c r="N351" s="11">
        <f>IF($B351="","",IF($M351="Atrasado",TODAY()-$E351,IF(AND($K351&lt;&gt;"",$K351&gt;$E351),$K351-$E351,0)))</f>
        <v/>
      </c>
      <c r="O351" s="13">
        <f>IF($B351="","",$F351+$H351)</f>
        <v/>
      </c>
      <c r="P351" s="13">
        <f>IF($B351="","",IF($J351=0,0,ROUND($O351*IFERROR(VLOOKUP($B351,Contratos!$A:$R,10,FALSE),0),2)))</f>
        <v/>
      </c>
      <c r="Q351" s="8" t="n"/>
      <c r="R351" s="6" t="n"/>
      <c r="S351" s="13">
        <f>IF($B351="","",IF($J351=0,0,ROUND($J351-$P351-$Q351,2)))</f>
        <v/>
      </c>
      <c r="T351" s="7" t="n"/>
      <c r="U351" s="11">
        <f>IF($B351="","",IF($T351&lt;&gt;"","Repassado",IF($J351&gt;0,"Pendente","")))</f>
        <v/>
      </c>
      <c r="V351" s="6" t="n"/>
    </row>
    <row r="352">
      <c r="A352" s="12" t="n"/>
      <c r="B352" s="6" t="n"/>
      <c r="C352" s="11">
        <f>IF($B352="","",IFERROR(VLOOKUP($B352,Contratos!$A:$R,2,FALSE),""))</f>
        <v/>
      </c>
      <c r="D352" s="11">
        <f>IF($B352="","",IFERROR(VLOOKUP($B352,Contratos!$A:$R,3,FALSE),""))</f>
        <v/>
      </c>
      <c r="E352" s="7" t="n"/>
      <c r="F352" s="13">
        <f>IF($B352="","",IFERROR(VLOOKUP($B352,Contratos!$A:$R,7,FALSE),0))</f>
        <v/>
      </c>
      <c r="G352" s="8" t="n"/>
      <c r="H352" s="8" t="n"/>
      <c r="I352" s="13">
        <f>IF($B352="","",$F352+$G352+$H352)</f>
        <v/>
      </c>
      <c r="J352" s="8" t="n"/>
      <c r="K352" s="7" t="n"/>
      <c r="L352" s="6" t="n"/>
      <c r="M352" s="11">
        <f>IF($B352="","",IF(AND($J352&gt;0,$J352&gt;=$I352),"Recebido",IF($J352&gt;0,"Recebido parcial",IF(AND($E352&lt;&gt;"",TODAY()&gt;$E352),"Atrasado","Em aberto"))))</f>
        <v/>
      </c>
      <c r="N352" s="11">
        <f>IF($B352="","",IF($M352="Atrasado",TODAY()-$E352,IF(AND($K352&lt;&gt;"",$K352&gt;$E352),$K352-$E352,0)))</f>
        <v/>
      </c>
      <c r="O352" s="13">
        <f>IF($B352="","",$F352+$H352)</f>
        <v/>
      </c>
      <c r="P352" s="13">
        <f>IF($B352="","",IF($J352=0,0,ROUND($O352*IFERROR(VLOOKUP($B352,Contratos!$A:$R,10,FALSE),0),2)))</f>
        <v/>
      </c>
      <c r="Q352" s="8" t="n"/>
      <c r="R352" s="6" t="n"/>
      <c r="S352" s="13">
        <f>IF($B352="","",IF($J352=0,0,ROUND($J352-$P352-$Q352,2)))</f>
        <v/>
      </c>
      <c r="T352" s="7" t="n"/>
      <c r="U352" s="11">
        <f>IF($B352="","",IF($T352&lt;&gt;"","Repassado",IF($J352&gt;0,"Pendente","")))</f>
        <v/>
      </c>
      <c r="V352" s="6" t="n"/>
    </row>
    <row r="353">
      <c r="A353" s="12" t="n"/>
      <c r="B353" s="6" t="n"/>
      <c r="C353" s="11">
        <f>IF($B353="","",IFERROR(VLOOKUP($B353,Contratos!$A:$R,2,FALSE),""))</f>
        <v/>
      </c>
      <c r="D353" s="11">
        <f>IF($B353="","",IFERROR(VLOOKUP($B353,Contratos!$A:$R,3,FALSE),""))</f>
        <v/>
      </c>
      <c r="E353" s="7" t="n"/>
      <c r="F353" s="13">
        <f>IF($B353="","",IFERROR(VLOOKUP($B353,Contratos!$A:$R,7,FALSE),0))</f>
        <v/>
      </c>
      <c r="G353" s="8" t="n"/>
      <c r="H353" s="8" t="n"/>
      <c r="I353" s="13">
        <f>IF($B353="","",$F353+$G353+$H353)</f>
        <v/>
      </c>
      <c r="J353" s="8" t="n"/>
      <c r="K353" s="7" t="n"/>
      <c r="L353" s="6" t="n"/>
      <c r="M353" s="11">
        <f>IF($B353="","",IF(AND($J353&gt;0,$J353&gt;=$I353),"Recebido",IF($J353&gt;0,"Recebido parcial",IF(AND($E353&lt;&gt;"",TODAY()&gt;$E353),"Atrasado","Em aberto"))))</f>
        <v/>
      </c>
      <c r="N353" s="11">
        <f>IF($B353="","",IF($M353="Atrasado",TODAY()-$E353,IF(AND($K353&lt;&gt;"",$K353&gt;$E353),$K353-$E353,0)))</f>
        <v/>
      </c>
      <c r="O353" s="13">
        <f>IF($B353="","",$F353+$H353)</f>
        <v/>
      </c>
      <c r="P353" s="13">
        <f>IF($B353="","",IF($J353=0,0,ROUND($O353*IFERROR(VLOOKUP($B353,Contratos!$A:$R,10,FALSE),0),2)))</f>
        <v/>
      </c>
      <c r="Q353" s="8" t="n"/>
      <c r="R353" s="6" t="n"/>
      <c r="S353" s="13">
        <f>IF($B353="","",IF($J353=0,0,ROUND($J353-$P353-$Q353,2)))</f>
        <v/>
      </c>
      <c r="T353" s="7" t="n"/>
      <c r="U353" s="11">
        <f>IF($B353="","",IF($T353&lt;&gt;"","Repassado",IF($J353&gt;0,"Pendente","")))</f>
        <v/>
      </c>
      <c r="V353" s="6" t="n"/>
    </row>
    <row r="354">
      <c r="A354" s="12" t="n"/>
      <c r="B354" s="6" t="n"/>
      <c r="C354" s="11">
        <f>IF($B354="","",IFERROR(VLOOKUP($B354,Contratos!$A:$R,2,FALSE),""))</f>
        <v/>
      </c>
      <c r="D354" s="11">
        <f>IF($B354="","",IFERROR(VLOOKUP($B354,Contratos!$A:$R,3,FALSE),""))</f>
        <v/>
      </c>
      <c r="E354" s="7" t="n"/>
      <c r="F354" s="13">
        <f>IF($B354="","",IFERROR(VLOOKUP($B354,Contratos!$A:$R,7,FALSE),0))</f>
        <v/>
      </c>
      <c r="G354" s="8" t="n"/>
      <c r="H354" s="8" t="n"/>
      <c r="I354" s="13">
        <f>IF($B354="","",$F354+$G354+$H354)</f>
        <v/>
      </c>
      <c r="J354" s="8" t="n"/>
      <c r="K354" s="7" t="n"/>
      <c r="L354" s="6" t="n"/>
      <c r="M354" s="11">
        <f>IF($B354="","",IF(AND($J354&gt;0,$J354&gt;=$I354),"Recebido",IF($J354&gt;0,"Recebido parcial",IF(AND($E354&lt;&gt;"",TODAY()&gt;$E354),"Atrasado","Em aberto"))))</f>
        <v/>
      </c>
      <c r="N354" s="11">
        <f>IF($B354="","",IF($M354="Atrasado",TODAY()-$E354,IF(AND($K354&lt;&gt;"",$K354&gt;$E354),$K354-$E354,0)))</f>
        <v/>
      </c>
      <c r="O354" s="13">
        <f>IF($B354="","",$F354+$H354)</f>
        <v/>
      </c>
      <c r="P354" s="13">
        <f>IF($B354="","",IF($J354=0,0,ROUND($O354*IFERROR(VLOOKUP($B354,Contratos!$A:$R,10,FALSE),0),2)))</f>
        <v/>
      </c>
      <c r="Q354" s="8" t="n"/>
      <c r="R354" s="6" t="n"/>
      <c r="S354" s="13">
        <f>IF($B354="","",IF($J354=0,0,ROUND($J354-$P354-$Q354,2)))</f>
        <v/>
      </c>
      <c r="T354" s="7" t="n"/>
      <c r="U354" s="11">
        <f>IF($B354="","",IF($T354&lt;&gt;"","Repassado",IF($J354&gt;0,"Pendente","")))</f>
        <v/>
      </c>
      <c r="V354" s="6" t="n"/>
    </row>
    <row r="355">
      <c r="A355" s="12" t="n"/>
      <c r="B355" s="6" t="n"/>
      <c r="C355" s="11">
        <f>IF($B355="","",IFERROR(VLOOKUP($B355,Contratos!$A:$R,2,FALSE),""))</f>
        <v/>
      </c>
      <c r="D355" s="11">
        <f>IF($B355="","",IFERROR(VLOOKUP($B355,Contratos!$A:$R,3,FALSE),""))</f>
        <v/>
      </c>
      <c r="E355" s="7" t="n"/>
      <c r="F355" s="13">
        <f>IF($B355="","",IFERROR(VLOOKUP($B355,Contratos!$A:$R,7,FALSE),0))</f>
        <v/>
      </c>
      <c r="G355" s="8" t="n"/>
      <c r="H355" s="8" t="n"/>
      <c r="I355" s="13">
        <f>IF($B355="","",$F355+$G355+$H355)</f>
        <v/>
      </c>
      <c r="J355" s="8" t="n"/>
      <c r="K355" s="7" t="n"/>
      <c r="L355" s="6" t="n"/>
      <c r="M355" s="11">
        <f>IF($B355="","",IF(AND($J355&gt;0,$J355&gt;=$I355),"Recebido",IF($J355&gt;0,"Recebido parcial",IF(AND($E355&lt;&gt;"",TODAY()&gt;$E355),"Atrasado","Em aberto"))))</f>
        <v/>
      </c>
      <c r="N355" s="11">
        <f>IF($B355="","",IF($M355="Atrasado",TODAY()-$E355,IF(AND($K355&lt;&gt;"",$K355&gt;$E355),$K355-$E355,0)))</f>
        <v/>
      </c>
      <c r="O355" s="13">
        <f>IF($B355="","",$F355+$H355)</f>
        <v/>
      </c>
      <c r="P355" s="13">
        <f>IF($B355="","",IF($J355=0,0,ROUND($O355*IFERROR(VLOOKUP($B355,Contratos!$A:$R,10,FALSE),0),2)))</f>
        <v/>
      </c>
      <c r="Q355" s="8" t="n"/>
      <c r="R355" s="6" t="n"/>
      <c r="S355" s="13">
        <f>IF($B355="","",IF($J355=0,0,ROUND($J355-$P355-$Q355,2)))</f>
        <v/>
      </c>
      <c r="T355" s="7" t="n"/>
      <c r="U355" s="11">
        <f>IF($B355="","",IF($T355&lt;&gt;"","Repassado",IF($J355&gt;0,"Pendente","")))</f>
        <v/>
      </c>
      <c r="V355" s="6" t="n"/>
    </row>
    <row r="356">
      <c r="A356" s="12" t="n"/>
      <c r="B356" s="6" t="n"/>
      <c r="C356" s="11">
        <f>IF($B356="","",IFERROR(VLOOKUP($B356,Contratos!$A:$R,2,FALSE),""))</f>
        <v/>
      </c>
      <c r="D356" s="11">
        <f>IF($B356="","",IFERROR(VLOOKUP($B356,Contratos!$A:$R,3,FALSE),""))</f>
        <v/>
      </c>
      <c r="E356" s="7" t="n"/>
      <c r="F356" s="13">
        <f>IF($B356="","",IFERROR(VLOOKUP($B356,Contratos!$A:$R,7,FALSE),0))</f>
        <v/>
      </c>
      <c r="G356" s="8" t="n"/>
      <c r="H356" s="8" t="n"/>
      <c r="I356" s="13">
        <f>IF($B356="","",$F356+$G356+$H356)</f>
        <v/>
      </c>
      <c r="J356" s="8" t="n"/>
      <c r="K356" s="7" t="n"/>
      <c r="L356" s="6" t="n"/>
      <c r="M356" s="11">
        <f>IF($B356="","",IF(AND($J356&gt;0,$J356&gt;=$I356),"Recebido",IF($J356&gt;0,"Recebido parcial",IF(AND($E356&lt;&gt;"",TODAY()&gt;$E356),"Atrasado","Em aberto"))))</f>
        <v/>
      </c>
      <c r="N356" s="11">
        <f>IF($B356="","",IF($M356="Atrasado",TODAY()-$E356,IF(AND($K356&lt;&gt;"",$K356&gt;$E356),$K356-$E356,0)))</f>
        <v/>
      </c>
      <c r="O356" s="13">
        <f>IF($B356="","",$F356+$H356)</f>
        <v/>
      </c>
      <c r="P356" s="13">
        <f>IF($B356="","",IF($J356=0,0,ROUND($O356*IFERROR(VLOOKUP($B356,Contratos!$A:$R,10,FALSE),0),2)))</f>
        <v/>
      </c>
      <c r="Q356" s="8" t="n"/>
      <c r="R356" s="6" t="n"/>
      <c r="S356" s="13">
        <f>IF($B356="","",IF($J356=0,0,ROUND($J356-$P356-$Q356,2)))</f>
        <v/>
      </c>
      <c r="T356" s="7" t="n"/>
      <c r="U356" s="11">
        <f>IF($B356="","",IF($T356&lt;&gt;"","Repassado",IF($J356&gt;0,"Pendente","")))</f>
        <v/>
      </c>
      <c r="V356" s="6" t="n"/>
    </row>
    <row r="357">
      <c r="A357" s="12" t="n"/>
      <c r="B357" s="6" t="n"/>
      <c r="C357" s="11">
        <f>IF($B357="","",IFERROR(VLOOKUP($B357,Contratos!$A:$R,2,FALSE),""))</f>
        <v/>
      </c>
      <c r="D357" s="11">
        <f>IF($B357="","",IFERROR(VLOOKUP($B357,Contratos!$A:$R,3,FALSE),""))</f>
        <v/>
      </c>
      <c r="E357" s="7" t="n"/>
      <c r="F357" s="13">
        <f>IF($B357="","",IFERROR(VLOOKUP($B357,Contratos!$A:$R,7,FALSE),0))</f>
        <v/>
      </c>
      <c r="G357" s="8" t="n"/>
      <c r="H357" s="8" t="n"/>
      <c r="I357" s="13">
        <f>IF($B357="","",$F357+$G357+$H357)</f>
        <v/>
      </c>
      <c r="J357" s="8" t="n"/>
      <c r="K357" s="7" t="n"/>
      <c r="L357" s="6" t="n"/>
      <c r="M357" s="11">
        <f>IF($B357="","",IF(AND($J357&gt;0,$J357&gt;=$I357),"Recebido",IF($J357&gt;0,"Recebido parcial",IF(AND($E357&lt;&gt;"",TODAY()&gt;$E357),"Atrasado","Em aberto"))))</f>
        <v/>
      </c>
      <c r="N357" s="11">
        <f>IF($B357="","",IF($M357="Atrasado",TODAY()-$E357,IF(AND($K357&lt;&gt;"",$K357&gt;$E357),$K357-$E357,0)))</f>
        <v/>
      </c>
      <c r="O357" s="13">
        <f>IF($B357="","",$F357+$H357)</f>
        <v/>
      </c>
      <c r="P357" s="13">
        <f>IF($B357="","",IF($J357=0,0,ROUND($O357*IFERROR(VLOOKUP($B357,Contratos!$A:$R,10,FALSE),0),2)))</f>
        <v/>
      </c>
      <c r="Q357" s="8" t="n"/>
      <c r="R357" s="6" t="n"/>
      <c r="S357" s="13">
        <f>IF($B357="","",IF($J357=0,0,ROUND($J357-$P357-$Q357,2)))</f>
        <v/>
      </c>
      <c r="T357" s="7" t="n"/>
      <c r="U357" s="11">
        <f>IF($B357="","",IF($T357&lt;&gt;"","Repassado",IF($J357&gt;0,"Pendente","")))</f>
        <v/>
      </c>
      <c r="V357" s="6" t="n"/>
    </row>
    <row r="358">
      <c r="A358" s="12" t="n"/>
      <c r="B358" s="6" t="n"/>
      <c r="C358" s="11">
        <f>IF($B358="","",IFERROR(VLOOKUP($B358,Contratos!$A:$R,2,FALSE),""))</f>
        <v/>
      </c>
      <c r="D358" s="11">
        <f>IF($B358="","",IFERROR(VLOOKUP($B358,Contratos!$A:$R,3,FALSE),""))</f>
        <v/>
      </c>
      <c r="E358" s="7" t="n"/>
      <c r="F358" s="13">
        <f>IF($B358="","",IFERROR(VLOOKUP($B358,Contratos!$A:$R,7,FALSE),0))</f>
        <v/>
      </c>
      <c r="G358" s="8" t="n"/>
      <c r="H358" s="8" t="n"/>
      <c r="I358" s="13">
        <f>IF($B358="","",$F358+$G358+$H358)</f>
        <v/>
      </c>
      <c r="J358" s="8" t="n"/>
      <c r="K358" s="7" t="n"/>
      <c r="L358" s="6" t="n"/>
      <c r="M358" s="11">
        <f>IF($B358="","",IF(AND($J358&gt;0,$J358&gt;=$I358),"Recebido",IF($J358&gt;0,"Recebido parcial",IF(AND($E358&lt;&gt;"",TODAY()&gt;$E358),"Atrasado","Em aberto"))))</f>
        <v/>
      </c>
      <c r="N358" s="11">
        <f>IF($B358="","",IF($M358="Atrasado",TODAY()-$E358,IF(AND($K358&lt;&gt;"",$K358&gt;$E358),$K358-$E358,0)))</f>
        <v/>
      </c>
      <c r="O358" s="13">
        <f>IF($B358="","",$F358+$H358)</f>
        <v/>
      </c>
      <c r="P358" s="13">
        <f>IF($B358="","",IF($J358=0,0,ROUND($O358*IFERROR(VLOOKUP($B358,Contratos!$A:$R,10,FALSE),0),2)))</f>
        <v/>
      </c>
      <c r="Q358" s="8" t="n"/>
      <c r="R358" s="6" t="n"/>
      <c r="S358" s="13">
        <f>IF($B358="","",IF($J358=0,0,ROUND($J358-$P358-$Q358,2)))</f>
        <v/>
      </c>
      <c r="T358" s="7" t="n"/>
      <c r="U358" s="11">
        <f>IF($B358="","",IF($T358&lt;&gt;"","Repassado",IF($J358&gt;0,"Pendente","")))</f>
        <v/>
      </c>
      <c r="V358" s="6" t="n"/>
    </row>
    <row r="359">
      <c r="A359" s="12" t="n"/>
      <c r="B359" s="6" t="n"/>
      <c r="C359" s="11">
        <f>IF($B359="","",IFERROR(VLOOKUP($B359,Contratos!$A:$R,2,FALSE),""))</f>
        <v/>
      </c>
      <c r="D359" s="11">
        <f>IF($B359="","",IFERROR(VLOOKUP($B359,Contratos!$A:$R,3,FALSE),""))</f>
        <v/>
      </c>
      <c r="E359" s="7" t="n"/>
      <c r="F359" s="13">
        <f>IF($B359="","",IFERROR(VLOOKUP($B359,Contratos!$A:$R,7,FALSE),0))</f>
        <v/>
      </c>
      <c r="G359" s="8" t="n"/>
      <c r="H359" s="8" t="n"/>
      <c r="I359" s="13">
        <f>IF($B359="","",$F359+$G359+$H359)</f>
        <v/>
      </c>
      <c r="J359" s="8" t="n"/>
      <c r="K359" s="7" t="n"/>
      <c r="L359" s="6" t="n"/>
      <c r="M359" s="11">
        <f>IF($B359="","",IF(AND($J359&gt;0,$J359&gt;=$I359),"Recebido",IF($J359&gt;0,"Recebido parcial",IF(AND($E359&lt;&gt;"",TODAY()&gt;$E359),"Atrasado","Em aberto"))))</f>
        <v/>
      </c>
      <c r="N359" s="11">
        <f>IF($B359="","",IF($M359="Atrasado",TODAY()-$E359,IF(AND($K359&lt;&gt;"",$K359&gt;$E359),$K359-$E359,0)))</f>
        <v/>
      </c>
      <c r="O359" s="13">
        <f>IF($B359="","",$F359+$H359)</f>
        <v/>
      </c>
      <c r="P359" s="13">
        <f>IF($B359="","",IF($J359=0,0,ROUND($O359*IFERROR(VLOOKUP($B359,Contratos!$A:$R,10,FALSE),0),2)))</f>
        <v/>
      </c>
      <c r="Q359" s="8" t="n"/>
      <c r="R359" s="6" t="n"/>
      <c r="S359" s="13">
        <f>IF($B359="","",IF($J359=0,0,ROUND($J359-$P359-$Q359,2)))</f>
        <v/>
      </c>
      <c r="T359" s="7" t="n"/>
      <c r="U359" s="11">
        <f>IF($B359="","",IF($T359&lt;&gt;"","Repassado",IF($J359&gt;0,"Pendente","")))</f>
        <v/>
      </c>
      <c r="V359" s="6" t="n"/>
    </row>
    <row r="360">
      <c r="A360" s="12" t="n"/>
      <c r="B360" s="6" t="n"/>
      <c r="C360" s="11">
        <f>IF($B360="","",IFERROR(VLOOKUP($B360,Contratos!$A:$R,2,FALSE),""))</f>
        <v/>
      </c>
      <c r="D360" s="11">
        <f>IF($B360="","",IFERROR(VLOOKUP($B360,Contratos!$A:$R,3,FALSE),""))</f>
        <v/>
      </c>
      <c r="E360" s="7" t="n"/>
      <c r="F360" s="13">
        <f>IF($B360="","",IFERROR(VLOOKUP($B360,Contratos!$A:$R,7,FALSE),0))</f>
        <v/>
      </c>
      <c r="G360" s="8" t="n"/>
      <c r="H360" s="8" t="n"/>
      <c r="I360" s="13">
        <f>IF($B360="","",$F360+$G360+$H360)</f>
        <v/>
      </c>
      <c r="J360" s="8" t="n"/>
      <c r="K360" s="7" t="n"/>
      <c r="L360" s="6" t="n"/>
      <c r="M360" s="11">
        <f>IF($B360="","",IF(AND($J360&gt;0,$J360&gt;=$I360),"Recebido",IF($J360&gt;0,"Recebido parcial",IF(AND($E360&lt;&gt;"",TODAY()&gt;$E360),"Atrasado","Em aberto"))))</f>
        <v/>
      </c>
      <c r="N360" s="11">
        <f>IF($B360="","",IF($M360="Atrasado",TODAY()-$E360,IF(AND($K360&lt;&gt;"",$K360&gt;$E360),$K360-$E360,0)))</f>
        <v/>
      </c>
      <c r="O360" s="13">
        <f>IF($B360="","",$F360+$H360)</f>
        <v/>
      </c>
      <c r="P360" s="13">
        <f>IF($B360="","",IF($J360=0,0,ROUND($O360*IFERROR(VLOOKUP($B360,Contratos!$A:$R,10,FALSE),0),2)))</f>
        <v/>
      </c>
      <c r="Q360" s="8" t="n"/>
      <c r="R360" s="6" t="n"/>
      <c r="S360" s="13">
        <f>IF($B360="","",IF($J360=0,0,ROUND($J360-$P360-$Q360,2)))</f>
        <v/>
      </c>
      <c r="T360" s="7" t="n"/>
      <c r="U360" s="11">
        <f>IF($B360="","",IF($T360&lt;&gt;"","Repassado",IF($J360&gt;0,"Pendente","")))</f>
        <v/>
      </c>
      <c r="V360" s="6" t="n"/>
    </row>
    <row r="361">
      <c r="A361" s="12" t="n"/>
      <c r="B361" s="6" t="n"/>
      <c r="C361" s="11">
        <f>IF($B361="","",IFERROR(VLOOKUP($B361,Contratos!$A:$R,2,FALSE),""))</f>
        <v/>
      </c>
      <c r="D361" s="11">
        <f>IF($B361="","",IFERROR(VLOOKUP($B361,Contratos!$A:$R,3,FALSE),""))</f>
        <v/>
      </c>
      <c r="E361" s="7" t="n"/>
      <c r="F361" s="13">
        <f>IF($B361="","",IFERROR(VLOOKUP($B361,Contratos!$A:$R,7,FALSE),0))</f>
        <v/>
      </c>
      <c r="G361" s="8" t="n"/>
      <c r="H361" s="8" t="n"/>
      <c r="I361" s="13">
        <f>IF($B361="","",$F361+$G361+$H361)</f>
        <v/>
      </c>
      <c r="J361" s="8" t="n"/>
      <c r="K361" s="7" t="n"/>
      <c r="L361" s="6" t="n"/>
      <c r="M361" s="11">
        <f>IF($B361="","",IF(AND($J361&gt;0,$J361&gt;=$I361),"Recebido",IF($J361&gt;0,"Recebido parcial",IF(AND($E361&lt;&gt;"",TODAY()&gt;$E361),"Atrasado","Em aberto"))))</f>
        <v/>
      </c>
      <c r="N361" s="11">
        <f>IF($B361="","",IF($M361="Atrasado",TODAY()-$E361,IF(AND($K361&lt;&gt;"",$K361&gt;$E361),$K361-$E361,0)))</f>
        <v/>
      </c>
      <c r="O361" s="13">
        <f>IF($B361="","",$F361+$H361)</f>
        <v/>
      </c>
      <c r="P361" s="13">
        <f>IF($B361="","",IF($J361=0,0,ROUND($O361*IFERROR(VLOOKUP($B361,Contratos!$A:$R,10,FALSE),0),2)))</f>
        <v/>
      </c>
      <c r="Q361" s="8" t="n"/>
      <c r="R361" s="6" t="n"/>
      <c r="S361" s="13">
        <f>IF($B361="","",IF($J361=0,0,ROUND($J361-$P361-$Q361,2)))</f>
        <v/>
      </c>
      <c r="T361" s="7" t="n"/>
      <c r="U361" s="11">
        <f>IF($B361="","",IF($T361&lt;&gt;"","Repassado",IF($J361&gt;0,"Pendente","")))</f>
        <v/>
      </c>
      <c r="V361" s="6" t="n"/>
    </row>
    <row r="362">
      <c r="A362" s="12" t="n"/>
      <c r="B362" s="6" t="n"/>
      <c r="C362" s="11">
        <f>IF($B362="","",IFERROR(VLOOKUP($B362,Contratos!$A:$R,2,FALSE),""))</f>
        <v/>
      </c>
      <c r="D362" s="11">
        <f>IF($B362="","",IFERROR(VLOOKUP($B362,Contratos!$A:$R,3,FALSE),""))</f>
        <v/>
      </c>
      <c r="E362" s="7" t="n"/>
      <c r="F362" s="13">
        <f>IF($B362="","",IFERROR(VLOOKUP($B362,Contratos!$A:$R,7,FALSE),0))</f>
        <v/>
      </c>
      <c r="G362" s="8" t="n"/>
      <c r="H362" s="8" t="n"/>
      <c r="I362" s="13">
        <f>IF($B362="","",$F362+$G362+$H362)</f>
        <v/>
      </c>
      <c r="J362" s="8" t="n"/>
      <c r="K362" s="7" t="n"/>
      <c r="L362" s="6" t="n"/>
      <c r="M362" s="11">
        <f>IF($B362="","",IF(AND($J362&gt;0,$J362&gt;=$I362),"Recebido",IF($J362&gt;0,"Recebido parcial",IF(AND($E362&lt;&gt;"",TODAY()&gt;$E362),"Atrasado","Em aberto"))))</f>
        <v/>
      </c>
      <c r="N362" s="11">
        <f>IF($B362="","",IF($M362="Atrasado",TODAY()-$E362,IF(AND($K362&lt;&gt;"",$K362&gt;$E362),$K362-$E362,0)))</f>
        <v/>
      </c>
      <c r="O362" s="13">
        <f>IF($B362="","",$F362+$H362)</f>
        <v/>
      </c>
      <c r="P362" s="13">
        <f>IF($B362="","",IF($J362=0,0,ROUND($O362*IFERROR(VLOOKUP($B362,Contratos!$A:$R,10,FALSE),0),2)))</f>
        <v/>
      </c>
      <c r="Q362" s="8" t="n"/>
      <c r="R362" s="6" t="n"/>
      <c r="S362" s="13">
        <f>IF($B362="","",IF($J362=0,0,ROUND($J362-$P362-$Q362,2)))</f>
        <v/>
      </c>
      <c r="T362" s="7" t="n"/>
      <c r="U362" s="11">
        <f>IF($B362="","",IF($T362&lt;&gt;"","Repassado",IF($J362&gt;0,"Pendente","")))</f>
        <v/>
      </c>
      <c r="V362" s="6" t="n"/>
    </row>
    <row r="363">
      <c r="A363" s="12" t="n"/>
      <c r="B363" s="6" t="n"/>
      <c r="C363" s="11">
        <f>IF($B363="","",IFERROR(VLOOKUP($B363,Contratos!$A:$R,2,FALSE),""))</f>
        <v/>
      </c>
      <c r="D363" s="11">
        <f>IF($B363="","",IFERROR(VLOOKUP($B363,Contratos!$A:$R,3,FALSE),""))</f>
        <v/>
      </c>
      <c r="E363" s="7" t="n"/>
      <c r="F363" s="13">
        <f>IF($B363="","",IFERROR(VLOOKUP($B363,Contratos!$A:$R,7,FALSE),0))</f>
        <v/>
      </c>
      <c r="G363" s="8" t="n"/>
      <c r="H363" s="8" t="n"/>
      <c r="I363" s="13">
        <f>IF($B363="","",$F363+$G363+$H363)</f>
        <v/>
      </c>
      <c r="J363" s="8" t="n"/>
      <c r="K363" s="7" t="n"/>
      <c r="L363" s="6" t="n"/>
      <c r="M363" s="11">
        <f>IF($B363="","",IF(AND($J363&gt;0,$J363&gt;=$I363),"Recebido",IF($J363&gt;0,"Recebido parcial",IF(AND($E363&lt;&gt;"",TODAY()&gt;$E363),"Atrasado","Em aberto"))))</f>
        <v/>
      </c>
      <c r="N363" s="11">
        <f>IF($B363="","",IF($M363="Atrasado",TODAY()-$E363,IF(AND($K363&lt;&gt;"",$K363&gt;$E363),$K363-$E363,0)))</f>
        <v/>
      </c>
      <c r="O363" s="13">
        <f>IF($B363="","",$F363+$H363)</f>
        <v/>
      </c>
      <c r="P363" s="13">
        <f>IF($B363="","",IF($J363=0,0,ROUND($O363*IFERROR(VLOOKUP($B363,Contratos!$A:$R,10,FALSE),0),2)))</f>
        <v/>
      </c>
      <c r="Q363" s="8" t="n"/>
      <c r="R363" s="6" t="n"/>
      <c r="S363" s="13">
        <f>IF($B363="","",IF($J363=0,0,ROUND($J363-$P363-$Q363,2)))</f>
        <v/>
      </c>
      <c r="T363" s="7" t="n"/>
      <c r="U363" s="11">
        <f>IF($B363="","",IF($T363&lt;&gt;"","Repassado",IF($J363&gt;0,"Pendente","")))</f>
        <v/>
      </c>
      <c r="V363" s="6" t="n"/>
    </row>
    <row r="364">
      <c r="A364" s="12" t="n"/>
      <c r="B364" s="6" t="n"/>
      <c r="C364" s="11">
        <f>IF($B364="","",IFERROR(VLOOKUP($B364,Contratos!$A:$R,2,FALSE),""))</f>
        <v/>
      </c>
      <c r="D364" s="11">
        <f>IF($B364="","",IFERROR(VLOOKUP($B364,Contratos!$A:$R,3,FALSE),""))</f>
        <v/>
      </c>
      <c r="E364" s="7" t="n"/>
      <c r="F364" s="13">
        <f>IF($B364="","",IFERROR(VLOOKUP($B364,Contratos!$A:$R,7,FALSE),0))</f>
        <v/>
      </c>
      <c r="G364" s="8" t="n"/>
      <c r="H364" s="8" t="n"/>
      <c r="I364" s="13">
        <f>IF($B364="","",$F364+$G364+$H364)</f>
        <v/>
      </c>
      <c r="J364" s="8" t="n"/>
      <c r="K364" s="7" t="n"/>
      <c r="L364" s="6" t="n"/>
      <c r="M364" s="11">
        <f>IF($B364="","",IF(AND($J364&gt;0,$J364&gt;=$I364),"Recebido",IF($J364&gt;0,"Recebido parcial",IF(AND($E364&lt;&gt;"",TODAY()&gt;$E364),"Atrasado","Em aberto"))))</f>
        <v/>
      </c>
      <c r="N364" s="11">
        <f>IF($B364="","",IF($M364="Atrasado",TODAY()-$E364,IF(AND($K364&lt;&gt;"",$K364&gt;$E364),$K364-$E364,0)))</f>
        <v/>
      </c>
      <c r="O364" s="13">
        <f>IF($B364="","",$F364+$H364)</f>
        <v/>
      </c>
      <c r="P364" s="13">
        <f>IF($B364="","",IF($J364=0,0,ROUND($O364*IFERROR(VLOOKUP($B364,Contratos!$A:$R,10,FALSE),0),2)))</f>
        <v/>
      </c>
      <c r="Q364" s="8" t="n"/>
      <c r="R364" s="6" t="n"/>
      <c r="S364" s="13">
        <f>IF($B364="","",IF($J364=0,0,ROUND($J364-$P364-$Q364,2)))</f>
        <v/>
      </c>
      <c r="T364" s="7" t="n"/>
      <c r="U364" s="11">
        <f>IF($B364="","",IF($T364&lt;&gt;"","Repassado",IF($J364&gt;0,"Pendente","")))</f>
        <v/>
      </c>
      <c r="V364" s="6" t="n"/>
    </row>
    <row r="365">
      <c r="A365" s="12" t="n"/>
      <c r="B365" s="6" t="n"/>
      <c r="C365" s="11">
        <f>IF($B365="","",IFERROR(VLOOKUP($B365,Contratos!$A:$R,2,FALSE),""))</f>
        <v/>
      </c>
      <c r="D365" s="11">
        <f>IF($B365="","",IFERROR(VLOOKUP($B365,Contratos!$A:$R,3,FALSE),""))</f>
        <v/>
      </c>
      <c r="E365" s="7" t="n"/>
      <c r="F365" s="13">
        <f>IF($B365="","",IFERROR(VLOOKUP($B365,Contratos!$A:$R,7,FALSE),0))</f>
        <v/>
      </c>
      <c r="G365" s="8" t="n"/>
      <c r="H365" s="8" t="n"/>
      <c r="I365" s="13">
        <f>IF($B365="","",$F365+$G365+$H365)</f>
        <v/>
      </c>
      <c r="J365" s="8" t="n"/>
      <c r="K365" s="7" t="n"/>
      <c r="L365" s="6" t="n"/>
      <c r="M365" s="11">
        <f>IF($B365="","",IF(AND($J365&gt;0,$J365&gt;=$I365),"Recebido",IF($J365&gt;0,"Recebido parcial",IF(AND($E365&lt;&gt;"",TODAY()&gt;$E365),"Atrasado","Em aberto"))))</f>
        <v/>
      </c>
      <c r="N365" s="11">
        <f>IF($B365="","",IF($M365="Atrasado",TODAY()-$E365,IF(AND($K365&lt;&gt;"",$K365&gt;$E365),$K365-$E365,0)))</f>
        <v/>
      </c>
      <c r="O365" s="13">
        <f>IF($B365="","",$F365+$H365)</f>
        <v/>
      </c>
      <c r="P365" s="13">
        <f>IF($B365="","",IF($J365=0,0,ROUND($O365*IFERROR(VLOOKUP($B365,Contratos!$A:$R,10,FALSE),0),2)))</f>
        <v/>
      </c>
      <c r="Q365" s="8" t="n"/>
      <c r="R365" s="6" t="n"/>
      <c r="S365" s="13">
        <f>IF($B365="","",IF($J365=0,0,ROUND($J365-$P365-$Q365,2)))</f>
        <v/>
      </c>
      <c r="T365" s="7" t="n"/>
      <c r="U365" s="11">
        <f>IF($B365="","",IF($T365&lt;&gt;"","Repassado",IF($J365&gt;0,"Pendente","")))</f>
        <v/>
      </c>
      <c r="V365" s="6" t="n"/>
    </row>
    <row r="366">
      <c r="A366" s="12" t="n"/>
      <c r="B366" s="6" t="n"/>
      <c r="C366" s="11">
        <f>IF($B366="","",IFERROR(VLOOKUP($B366,Contratos!$A:$R,2,FALSE),""))</f>
        <v/>
      </c>
      <c r="D366" s="11">
        <f>IF($B366="","",IFERROR(VLOOKUP($B366,Contratos!$A:$R,3,FALSE),""))</f>
        <v/>
      </c>
      <c r="E366" s="7" t="n"/>
      <c r="F366" s="13">
        <f>IF($B366="","",IFERROR(VLOOKUP($B366,Contratos!$A:$R,7,FALSE),0))</f>
        <v/>
      </c>
      <c r="G366" s="8" t="n"/>
      <c r="H366" s="8" t="n"/>
      <c r="I366" s="13">
        <f>IF($B366="","",$F366+$G366+$H366)</f>
        <v/>
      </c>
      <c r="J366" s="8" t="n"/>
      <c r="K366" s="7" t="n"/>
      <c r="L366" s="6" t="n"/>
      <c r="M366" s="11">
        <f>IF($B366="","",IF(AND($J366&gt;0,$J366&gt;=$I366),"Recebido",IF($J366&gt;0,"Recebido parcial",IF(AND($E366&lt;&gt;"",TODAY()&gt;$E366),"Atrasado","Em aberto"))))</f>
        <v/>
      </c>
      <c r="N366" s="11">
        <f>IF($B366="","",IF($M366="Atrasado",TODAY()-$E366,IF(AND($K366&lt;&gt;"",$K366&gt;$E366),$K366-$E366,0)))</f>
        <v/>
      </c>
      <c r="O366" s="13">
        <f>IF($B366="","",$F366+$H366)</f>
        <v/>
      </c>
      <c r="P366" s="13">
        <f>IF($B366="","",IF($J366=0,0,ROUND($O366*IFERROR(VLOOKUP($B366,Contratos!$A:$R,10,FALSE),0),2)))</f>
        <v/>
      </c>
      <c r="Q366" s="8" t="n"/>
      <c r="R366" s="6" t="n"/>
      <c r="S366" s="13">
        <f>IF($B366="","",IF($J366=0,0,ROUND($J366-$P366-$Q366,2)))</f>
        <v/>
      </c>
      <c r="T366" s="7" t="n"/>
      <c r="U366" s="11">
        <f>IF($B366="","",IF($T366&lt;&gt;"","Repassado",IF($J366&gt;0,"Pendente","")))</f>
        <v/>
      </c>
      <c r="V366" s="6" t="n"/>
    </row>
    <row r="367">
      <c r="A367" s="12" t="n"/>
      <c r="B367" s="6" t="n"/>
      <c r="C367" s="11">
        <f>IF($B367="","",IFERROR(VLOOKUP($B367,Contratos!$A:$R,2,FALSE),""))</f>
        <v/>
      </c>
      <c r="D367" s="11">
        <f>IF($B367="","",IFERROR(VLOOKUP($B367,Contratos!$A:$R,3,FALSE),""))</f>
        <v/>
      </c>
      <c r="E367" s="7" t="n"/>
      <c r="F367" s="13">
        <f>IF($B367="","",IFERROR(VLOOKUP($B367,Contratos!$A:$R,7,FALSE),0))</f>
        <v/>
      </c>
      <c r="G367" s="8" t="n"/>
      <c r="H367" s="8" t="n"/>
      <c r="I367" s="13">
        <f>IF($B367="","",$F367+$G367+$H367)</f>
        <v/>
      </c>
      <c r="J367" s="8" t="n"/>
      <c r="K367" s="7" t="n"/>
      <c r="L367" s="6" t="n"/>
      <c r="M367" s="11">
        <f>IF($B367="","",IF(AND($J367&gt;0,$J367&gt;=$I367),"Recebido",IF($J367&gt;0,"Recebido parcial",IF(AND($E367&lt;&gt;"",TODAY()&gt;$E367),"Atrasado","Em aberto"))))</f>
        <v/>
      </c>
      <c r="N367" s="11">
        <f>IF($B367="","",IF($M367="Atrasado",TODAY()-$E367,IF(AND($K367&lt;&gt;"",$K367&gt;$E367),$K367-$E367,0)))</f>
        <v/>
      </c>
      <c r="O367" s="13">
        <f>IF($B367="","",$F367+$H367)</f>
        <v/>
      </c>
      <c r="P367" s="13">
        <f>IF($B367="","",IF($J367=0,0,ROUND($O367*IFERROR(VLOOKUP($B367,Contratos!$A:$R,10,FALSE),0),2)))</f>
        <v/>
      </c>
      <c r="Q367" s="8" t="n"/>
      <c r="R367" s="6" t="n"/>
      <c r="S367" s="13">
        <f>IF($B367="","",IF($J367=0,0,ROUND($J367-$P367-$Q367,2)))</f>
        <v/>
      </c>
      <c r="T367" s="7" t="n"/>
      <c r="U367" s="11">
        <f>IF($B367="","",IF($T367&lt;&gt;"","Repassado",IF($J367&gt;0,"Pendente","")))</f>
        <v/>
      </c>
      <c r="V367" s="6" t="n"/>
    </row>
    <row r="368">
      <c r="A368" s="12" t="n"/>
      <c r="B368" s="6" t="n"/>
      <c r="C368" s="11">
        <f>IF($B368="","",IFERROR(VLOOKUP($B368,Contratos!$A:$R,2,FALSE),""))</f>
        <v/>
      </c>
      <c r="D368" s="11">
        <f>IF($B368="","",IFERROR(VLOOKUP($B368,Contratos!$A:$R,3,FALSE),""))</f>
        <v/>
      </c>
      <c r="E368" s="7" t="n"/>
      <c r="F368" s="13">
        <f>IF($B368="","",IFERROR(VLOOKUP($B368,Contratos!$A:$R,7,FALSE),0))</f>
        <v/>
      </c>
      <c r="G368" s="8" t="n"/>
      <c r="H368" s="8" t="n"/>
      <c r="I368" s="13">
        <f>IF($B368="","",$F368+$G368+$H368)</f>
        <v/>
      </c>
      <c r="J368" s="8" t="n"/>
      <c r="K368" s="7" t="n"/>
      <c r="L368" s="6" t="n"/>
      <c r="M368" s="11">
        <f>IF($B368="","",IF(AND($J368&gt;0,$J368&gt;=$I368),"Recebido",IF($J368&gt;0,"Recebido parcial",IF(AND($E368&lt;&gt;"",TODAY()&gt;$E368),"Atrasado","Em aberto"))))</f>
        <v/>
      </c>
      <c r="N368" s="11">
        <f>IF($B368="","",IF($M368="Atrasado",TODAY()-$E368,IF(AND($K368&lt;&gt;"",$K368&gt;$E368),$K368-$E368,0)))</f>
        <v/>
      </c>
      <c r="O368" s="13">
        <f>IF($B368="","",$F368+$H368)</f>
        <v/>
      </c>
      <c r="P368" s="13">
        <f>IF($B368="","",IF($J368=0,0,ROUND($O368*IFERROR(VLOOKUP($B368,Contratos!$A:$R,10,FALSE),0),2)))</f>
        <v/>
      </c>
      <c r="Q368" s="8" t="n"/>
      <c r="R368" s="6" t="n"/>
      <c r="S368" s="13">
        <f>IF($B368="","",IF($J368=0,0,ROUND($J368-$P368-$Q368,2)))</f>
        <v/>
      </c>
      <c r="T368" s="7" t="n"/>
      <c r="U368" s="11">
        <f>IF($B368="","",IF($T368&lt;&gt;"","Repassado",IF($J368&gt;0,"Pendente","")))</f>
        <v/>
      </c>
      <c r="V368" s="6" t="n"/>
    </row>
    <row r="369">
      <c r="A369" s="12" t="n"/>
      <c r="B369" s="6" t="n"/>
      <c r="C369" s="11">
        <f>IF($B369="","",IFERROR(VLOOKUP($B369,Contratos!$A:$R,2,FALSE),""))</f>
        <v/>
      </c>
      <c r="D369" s="11">
        <f>IF($B369="","",IFERROR(VLOOKUP($B369,Contratos!$A:$R,3,FALSE),""))</f>
        <v/>
      </c>
      <c r="E369" s="7" t="n"/>
      <c r="F369" s="13">
        <f>IF($B369="","",IFERROR(VLOOKUP($B369,Contratos!$A:$R,7,FALSE),0))</f>
        <v/>
      </c>
      <c r="G369" s="8" t="n"/>
      <c r="H369" s="8" t="n"/>
      <c r="I369" s="13">
        <f>IF($B369="","",$F369+$G369+$H369)</f>
        <v/>
      </c>
      <c r="J369" s="8" t="n"/>
      <c r="K369" s="7" t="n"/>
      <c r="L369" s="6" t="n"/>
      <c r="M369" s="11">
        <f>IF($B369="","",IF(AND($J369&gt;0,$J369&gt;=$I369),"Recebido",IF($J369&gt;0,"Recebido parcial",IF(AND($E369&lt;&gt;"",TODAY()&gt;$E369),"Atrasado","Em aberto"))))</f>
        <v/>
      </c>
      <c r="N369" s="11">
        <f>IF($B369="","",IF($M369="Atrasado",TODAY()-$E369,IF(AND($K369&lt;&gt;"",$K369&gt;$E369),$K369-$E369,0)))</f>
        <v/>
      </c>
      <c r="O369" s="13">
        <f>IF($B369="","",$F369+$H369)</f>
        <v/>
      </c>
      <c r="P369" s="13">
        <f>IF($B369="","",IF($J369=0,0,ROUND($O369*IFERROR(VLOOKUP($B369,Contratos!$A:$R,10,FALSE),0),2)))</f>
        <v/>
      </c>
      <c r="Q369" s="8" t="n"/>
      <c r="R369" s="6" t="n"/>
      <c r="S369" s="13">
        <f>IF($B369="","",IF($J369=0,0,ROUND($J369-$P369-$Q369,2)))</f>
        <v/>
      </c>
      <c r="T369" s="7" t="n"/>
      <c r="U369" s="11">
        <f>IF($B369="","",IF($T369&lt;&gt;"","Repassado",IF($J369&gt;0,"Pendente","")))</f>
        <v/>
      </c>
      <c r="V369" s="6" t="n"/>
    </row>
    <row r="370">
      <c r="A370" s="12" t="n"/>
      <c r="B370" s="6" t="n"/>
      <c r="C370" s="11">
        <f>IF($B370="","",IFERROR(VLOOKUP($B370,Contratos!$A:$R,2,FALSE),""))</f>
        <v/>
      </c>
      <c r="D370" s="11">
        <f>IF($B370="","",IFERROR(VLOOKUP($B370,Contratos!$A:$R,3,FALSE),""))</f>
        <v/>
      </c>
      <c r="E370" s="7" t="n"/>
      <c r="F370" s="13">
        <f>IF($B370="","",IFERROR(VLOOKUP($B370,Contratos!$A:$R,7,FALSE),0))</f>
        <v/>
      </c>
      <c r="G370" s="8" t="n"/>
      <c r="H370" s="8" t="n"/>
      <c r="I370" s="13">
        <f>IF($B370="","",$F370+$G370+$H370)</f>
        <v/>
      </c>
      <c r="J370" s="8" t="n"/>
      <c r="K370" s="7" t="n"/>
      <c r="L370" s="6" t="n"/>
      <c r="M370" s="11">
        <f>IF($B370="","",IF(AND($J370&gt;0,$J370&gt;=$I370),"Recebido",IF($J370&gt;0,"Recebido parcial",IF(AND($E370&lt;&gt;"",TODAY()&gt;$E370),"Atrasado","Em aberto"))))</f>
        <v/>
      </c>
      <c r="N370" s="11">
        <f>IF($B370="","",IF($M370="Atrasado",TODAY()-$E370,IF(AND($K370&lt;&gt;"",$K370&gt;$E370),$K370-$E370,0)))</f>
        <v/>
      </c>
      <c r="O370" s="13">
        <f>IF($B370="","",$F370+$H370)</f>
        <v/>
      </c>
      <c r="P370" s="13">
        <f>IF($B370="","",IF($J370=0,0,ROUND($O370*IFERROR(VLOOKUP($B370,Contratos!$A:$R,10,FALSE),0),2)))</f>
        <v/>
      </c>
      <c r="Q370" s="8" t="n"/>
      <c r="R370" s="6" t="n"/>
      <c r="S370" s="13">
        <f>IF($B370="","",IF($J370=0,0,ROUND($J370-$P370-$Q370,2)))</f>
        <v/>
      </c>
      <c r="T370" s="7" t="n"/>
      <c r="U370" s="11">
        <f>IF($B370="","",IF($T370&lt;&gt;"","Repassado",IF($J370&gt;0,"Pendente","")))</f>
        <v/>
      </c>
      <c r="V370" s="6" t="n"/>
    </row>
    <row r="371">
      <c r="A371" s="12" t="n"/>
      <c r="B371" s="6" t="n"/>
      <c r="C371" s="11">
        <f>IF($B371="","",IFERROR(VLOOKUP($B371,Contratos!$A:$R,2,FALSE),""))</f>
        <v/>
      </c>
      <c r="D371" s="11">
        <f>IF($B371="","",IFERROR(VLOOKUP($B371,Contratos!$A:$R,3,FALSE),""))</f>
        <v/>
      </c>
      <c r="E371" s="7" t="n"/>
      <c r="F371" s="13">
        <f>IF($B371="","",IFERROR(VLOOKUP($B371,Contratos!$A:$R,7,FALSE),0))</f>
        <v/>
      </c>
      <c r="G371" s="8" t="n"/>
      <c r="H371" s="8" t="n"/>
      <c r="I371" s="13">
        <f>IF($B371="","",$F371+$G371+$H371)</f>
        <v/>
      </c>
      <c r="J371" s="8" t="n"/>
      <c r="K371" s="7" t="n"/>
      <c r="L371" s="6" t="n"/>
      <c r="M371" s="11">
        <f>IF($B371="","",IF(AND($J371&gt;0,$J371&gt;=$I371),"Recebido",IF($J371&gt;0,"Recebido parcial",IF(AND($E371&lt;&gt;"",TODAY()&gt;$E371),"Atrasado","Em aberto"))))</f>
        <v/>
      </c>
      <c r="N371" s="11">
        <f>IF($B371="","",IF($M371="Atrasado",TODAY()-$E371,IF(AND($K371&lt;&gt;"",$K371&gt;$E371),$K371-$E371,0)))</f>
        <v/>
      </c>
      <c r="O371" s="13">
        <f>IF($B371="","",$F371+$H371)</f>
        <v/>
      </c>
      <c r="P371" s="13">
        <f>IF($B371="","",IF($J371=0,0,ROUND($O371*IFERROR(VLOOKUP($B371,Contratos!$A:$R,10,FALSE),0),2)))</f>
        <v/>
      </c>
      <c r="Q371" s="8" t="n"/>
      <c r="R371" s="6" t="n"/>
      <c r="S371" s="13">
        <f>IF($B371="","",IF($J371=0,0,ROUND($J371-$P371-$Q371,2)))</f>
        <v/>
      </c>
      <c r="T371" s="7" t="n"/>
      <c r="U371" s="11">
        <f>IF($B371="","",IF($T371&lt;&gt;"","Repassado",IF($J371&gt;0,"Pendente","")))</f>
        <v/>
      </c>
      <c r="V371" s="6" t="n"/>
    </row>
    <row r="372">
      <c r="A372" s="12" t="n"/>
      <c r="B372" s="6" t="n"/>
      <c r="C372" s="11">
        <f>IF($B372="","",IFERROR(VLOOKUP($B372,Contratos!$A:$R,2,FALSE),""))</f>
        <v/>
      </c>
      <c r="D372" s="11">
        <f>IF($B372="","",IFERROR(VLOOKUP($B372,Contratos!$A:$R,3,FALSE),""))</f>
        <v/>
      </c>
      <c r="E372" s="7" t="n"/>
      <c r="F372" s="13">
        <f>IF($B372="","",IFERROR(VLOOKUP($B372,Contratos!$A:$R,7,FALSE),0))</f>
        <v/>
      </c>
      <c r="G372" s="8" t="n"/>
      <c r="H372" s="8" t="n"/>
      <c r="I372" s="13">
        <f>IF($B372="","",$F372+$G372+$H372)</f>
        <v/>
      </c>
      <c r="J372" s="8" t="n"/>
      <c r="K372" s="7" t="n"/>
      <c r="L372" s="6" t="n"/>
      <c r="M372" s="11">
        <f>IF($B372="","",IF(AND($J372&gt;0,$J372&gt;=$I372),"Recebido",IF($J372&gt;0,"Recebido parcial",IF(AND($E372&lt;&gt;"",TODAY()&gt;$E372),"Atrasado","Em aberto"))))</f>
        <v/>
      </c>
      <c r="N372" s="11">
        <f>IF($B372="","",IF($M372="Atrasado",TODAY()-$E372,IF(AND($K372&lt;&gt;"",$K372&gt;$E372),$K372-$E372,0)))</f>
        <v/>
      </c>
      <c r="O372" s="13">
        <f>IF($B372="","",$F372+$H372)</f>
        <v/>
      </c>
      <c r="P372" s="13">
        <f>IF($B372="","",IF($J372=0,0,ROUND($O372*IFERROR(VLOOKUP($B372,Contratos!$A:$R,10,FALSE),0),2)))</f>
        <v/>
      </c>
      <c r="Q372" s="8" t="n"/>
      <c r="R372" s="6" t="n"/>
      <c r="S372" s="13">
        <f>IF($B372="","",IF($J372=0,0,ROUND($J372-$P372-$Q372,2)))</f>
        <v/>
      </c>
      <c r="T372" s="7" t="n"/>
      <c r="U372" s="11">
        <f>IF($B372="","",IF($T372&lt;&gt;"","Repassado",IF($J372&gt;0,"Pendente","")))</f>
        <v/>
      </c>
      <c r="V372" s="6" t="n"/>
    </row>
    <row r="373">
      <c r="A373" s="12" t="n"/>
      <c r="B373" s="6" t="n"/>
      <c r="C373" s="11">
        <f>IF($B373="","",IFERROR(VLOOKUP($B373,Contratos!$A:$R,2,FALSE),""))</f>
        <v/>
      </c>
      <c r="D373" s="11">
        <f>IF($B373="","",IFERROR(VLOOKUP($B373,Contratos!$A:$R,3,FALSE),""))</f>
        <v/>
      </c>
      <c r="E373" s="7" t="n"/>
      <c r="F373" s="13">
        <f>IF($B373="","",IFERROR(VLOOKUP($B373,Contratos!$A:$R,7,FALSE),0))</f>
        <v/>
      </c>
      <c r="G373" s="8" t="n"/>
      <c r="H373" s="8" t="n"/>
      <c r="I373" s="13">
        <f>IF($B373="","",$F373+$G373+$H373)</f>
        <v/>
      </c>
      <c r="J373" s="8" t="n"/>
      <c r="K373" s="7" t="n"/>
      <c r="L373" s="6" t="n"/>
      <c r="M373" s="11">
        <f>IF($B373="","",IF(AND($J373&gt;0,$J373&gt;=$I373),"Recebido",IF($J373&gt;0,"Recebido parcial",IF(AND($E373&lt;&gt;"",TODAY()&gt;$E373),"Atrasado","Em aberto"))))</f>
        <v/>
      </c>
      <c r="N373" s="11">
        <f>IF($B373="","",IF($M373="Atrasado",TODAY()-$E373,IF(AND($K373&lt;&gt;"",$K373&gt;$E373),$K373-$E373,0)))</f>
        <v/>
      </c>
      <c r="O373" s="13">
        <f>IF($B373="","",$F373+$H373)</f>
        <v/>
      </c>
      <c r="P373" s="13">
        <f>IF($B373="","",IF($J373=0,0,ROUND($O373*IFERROR(VLOOKUP($B373,Contratos!$A:$R,10,FALSE),0),2)))</f>
        <v/>
      </c>
      <c r="Q373" s="8" t="n"/>
      <c r="R373" s="6" t="n"/>
      <c r="S373" s="13">
        <f>IF($B373="","",IF($J373=0,0,ROUND($J373-$P373-$Q373,2)))</f>
        <v/>
      </c>
      <c r="T373" s="7" t="n"/>
      <c r="U373" s="11">
        <f>IF($B373="","",IF($T373&lt;&gt;"","Repassado",IF($J373&gt;0,"Pendente","")))</f>
        <v/>
      </c>
      <c r="V373" s="6" t="n"/>
    </row>
    <row r="374">
      <c r="A374" s="12" t="n"/>
      <c r="B374" s="6" t="n"/>
      <c r="C374" s="11">
        <f>IF($B374="","",IFERROR(VLOOKUP($B374,Contratos!$A:$R,2,FALSE),""))</f>
        <v/>
      </c>
      <c r="D374" s="11">
        <f>IF($B374="","",IFERROR(VLOOKUP($B374,Contratos!$A:$R,3,FALSE),""))</f>
        <v/>
      </c>
      <c r="E374" s="7" t="n"/>
      <c r="F374" s="13">
        <f>IF($B374="","",IFERROR(VLOOKUP($B374,Contratos!$A:$R,7,FALSE),0))</f>
        <v/>
      </c>
      <c r="G374" s="8" t="n"/>
      <c r="H374" s="8" t="n"/>
      <c r="I374" s="13">
        <f>IF($B374="","",$F374+$G374+$H374)</f>
        <v/>
      </c>
      <c r="J374" s="8" t="n"/>
      <c r="K374" s="7" t="n"/>
      <c r="L374" s="6" t="n"/>
      <c r="M374" s="11">
        <f>IF($B374="","",IF(AND($J374&gt;0,$J374&gt;=$I374),"Recebido",IF($J374&gt;0,"Recebido parcial",IF(AND($E374&lt;&gt;"",TODAY()&gt;$E374),"Atrasado","Em aberto"))))</f>
        <v/>
      </c>
      <c r="N374" s="11">
        <f>IF($B374="","",IF($M374="Atrasado",TODAY()-$E374,IF(AND($K374&lt;&gt;"",$K374&gt;$E374),$K374-$E374,0)))</f>
        <v/>
      </c>
      <c r="O374" s="13">
        <f>IF($B374="","",$F374+$H374)</f>
        <v/>
      </c>
      <c r="P374" s="13">
        <f>IF($B374="","",IF($J374=0,0,ROUND($O374*IFERROR(VLOOKUP($B374,Contratos!$A:$R,10,FALSE),0),2)))</f>
        <v/>
      </c>
      <c r="Q374" s="8" t="n"/>
      <c r="R374" s="6" t="n"/>
      <c r="S374" s="13">
        <f>IF($B374="","",IF($J374=0,0,ROUND($J374-$P374-$Q374,2)))</f>
        <v/>
      </c>
      <c r="T374" s="7" t="n"/>
      <c r="U374" s="11">
        <f>IF($B374="","",IF($T374&lt;&gt;"","Repassado",IF($J374&gt;0,"Pendente","")))</f>
        <v/>
      </c>
      <c r="V374" s="6" t="n"/>
    </row>
    <row r="375">
      <c r="A375" s="12" t="n"/>
      <c r="B375" s="6" t="n"/>
      <c r="C375" s="11">
        <f>IF($B375="","",IFERROR(VLOOKUP($B375,Contratos!$A:$R,2,FALSE),""))</f>
        <v/>
      </c>
      <c r="D375" s="11">
        <f>IF($B375="","",IFERROR(VLOOKUP($B375,Contratos!$A:$R,3,FALSE),""))</f>
        <v/>
      </c>
      <c r="E375" s="7" t="n"/>
      <c r="F375" s="13">
        <f>IF($B375="","",IFERROR(VLOOKUP($B375,Contratos!$A:$R,7,FALSE),0))</f>
        <v/>
      </c>
      <c r="G375" s="8" t="n"/>
      <c r="H375" s="8" t="n"/>
      <c r="I375" s="13">
        <f>IF($B375="","",$F375+$G375+$H375)</f>
        <v/>
      </c>
      <c r="J375" s="8" t="n"/>
      <c r="K375" s="7" t="n"/>
      <c r="L375" s="6" t="n"/>
      <c r="M375" s="11">
        <f>IF($B375="","",IF(AND($J375&gt;0,$J375&gt;=$I375),"Recebido",IF($J375&gt;0,"Recebido parcial",IF(AND($E375&lt;&gt;"",TODAY()&gt;$E375),"Atrasado","Em aberto"))))</f>
        <v/>
      </c>
      <c r="N375" s="11">
        <f>IF($B375="","",IF($M375="Atrasado",TODAY()-$E375,IF(AND($K375&lt;&gt;"",$K375&gt;$E375),$K375-$E375,0)))</f>
        <v/>
      </c>
      <c r="O375" s="13">
        <f>IF($B375="","",$F375+$H375)</f>
        <v/>
      </c>
      <c r="P375" s="13">
        <f>IF($B375="","",IF($J375=0,0,ROUND($O375*IFERROR(VLOOKUP($B375,Contratos!$A:$R,10,FALSE),0),2)))</f>
        <v/>
      </c>
      <c r="Q375" s="8" t="n"/>
      <c r="R375" s="6" t="n"/>
      <c r="S375" s="13">
        <f>IF($B375="","",IF($J375=0,0,ROUND($J375-$P375-$Q375,2)))</f>
        <v/>
      </c>
      <c r="T375" s="7" t="n"/>
      <c r="U375" s="11">
        <f>IF($B375="","",IF($T375&lt;&gt;"","Repassado",IF($J375&gt;0,"Pendente","")))</f>
        <v/>
      </c>
      <c r="V375" s="6" t="n"/>
    </row>
    <row r="376">
      <c r="A376" s="12" t="n"/>
      <c r="B376" s="6" t="n"/>
      <c r="C376" s="11">
        <f>IF($B376="","",IFERROR(VLOOKUP($B376,Contratos!$A:$R,2,FALSE),""))</f>
        <v/>
      </c>
      <c r="D376" s="11">
        <f>IF($B376="","",IFERROR(VLOOKUP($B376,Contratos!$A:$R,3,FALSE),""))</f>
        <v/>
      </c>
      <c r="E376" s="7" t="n"/>
      <c r="F376" s="13">
        <f>IF($B376="","",IFERROR(VLOOKUP($B376,Contratos!$A:$R,7,FALSE),0))</f>
        <v/>
      </c>
      <c r="G376" s="8" t="n"/>
      <c r="H376" s="8" t="n"/>
      <c r="I376" s="13">
        <f>IF($B376="","",$F376+$G376+$H376)</f>
        <v/>
      </c>
      <c r="J376" s="8" t="n"/>
      <c r="K376" s="7" t="n"/>
      <c r="L376" s="6" t="n"/>
      <c r="M376" s="11">
        <f>IF($B376="","",IF(AND($J376&gt;0,$J376&gt;=$I376),"Recebido",IF($J376&gt;0,"Recebido parcial",IF(AND($E376&lt;&gt;"",TODAY()&gt;$E376),"Atrasado","Em aberto"))))</f>
        <v/>
      </c>
      <c r="N376" s="11">
        <f>IF($B376="","",IF($M376="Atrasado",TODAY()-$E376,IF(AND($K376&lt;&gt;"",$K376&gt;$E376),$K376-$E376,0)))</f>
        <v/>
      </c>
      <c r="O376" s="13">
        <f>IF($B376="","",$F376+$H376)</f>
        <v/>
      </c>
      <c r="P376" s="13">
        <f>IF($B376="","",IF($J376=0,0,ROUND($O376*IFERROR(VLOOKUP($B376,Contratos!$A:$R,10,FALSE),0),2)))</f>
        <v/>
      </c>
      <c r="Q376" s="8" t="n"/>
      <c r="R376" s="6" t="n"/>
      <c r="S376" s="13">
        <f>IF($B376="","",IF($J376=0,0,ROUND($J376-$P376-$Q376,2)))</f>
        <v/>
      </c>
      <c r="T376" s="7" t="n"/>
      <c r="U376" s="11">
        <f>IF($B376="","",IF($T376&lt;&gt;"","Repassado",IF($J376&gt;0,"Pendente","")))</f>
        <v/>
      </c>
      <c r="V376" s="6" t="n"/>
    </row>
    <row r="377">
      <c r="A377" s="12" t="n"/>
      <c r="B377" s="6" t="n"/>
      <c r="C377" s="11">
        <f>IF($B377="","",IFERROR(VLOOKUP($B377,Contratos!$A:$R,2,FALSE),""))</f>
        <v/>
      </c>
      <c r="D377" s="11">
        <f>IF($B377="","",IFERROR(VLOOKUP($B377,Contratos!$A:$R,3,FALSE),""))</f>
        <v/>
      </c>
      <c r="E377" s="7" t="n"/>
      <c r="F377" s="13">
        <f>IF($B377="","",IFERROR(VLOOKUP($B377,Contratos!$A:$R,7,FALSE),0))</f>
        <v/>
      </c>
      <c r="G377" s="8" t="n"/>
      <c r="H377" s="8" t="n"/>
      <c r="I377" s="13">
        <f>IF($B377="","",$F377+$G377+$H377)</f>
        <v/>
      </c>
      <c r="J377" s="8" t="n"/>
      <c r="K377" s="7" t="n"/>
      <c r="L377" s="6" t="n"/>
      <c r="M377" s="11">
        <f>IF($B377="","",IF(AND($J377&gt;0,$J377&gt;=$I377),"Recebido",IF($J377&gt;0,"Recebido parcial",IF(AND($E377&lt;&gt;"",TODAY()&gt;$E377),"Atrasado","Em aberto"))))</f>
        <v/>
      </c>
      <c r="N377" s="11">
        <f>IF($B377="","",IF($M377="Atrasado",TODAY()-$E377,IF(AND($K377&lt;&gt;"",$K377&gt;$E377),$K377-$E377,0)))</f>
        <v/>
      </c>
      <c r="O377" s="13">
        <f>IF($B377="","",$F377+$H377)</f>
        <v/>
      </c>
      <c r="P377" s="13">
        <f>IF($B377="","",IF($J377=0,0,ROUND($O377*IFERROR(VLOOKUP($B377,Contratos!$A:$R,10,FALSE),0),2)))</f>
        <v/>
      </c>
      <c r="Q377" s="8" t="n"/>
      <c r="R377" s="6" t="n"/>
      <c r="S377" s="13">
        <f>IF($B377="","",IF($J377=0,0,ROUND($J377-$P377-$Q377,2)))</f>
        <v/>
      </c>
      <c r="T377" s="7" t="n"/>
      <c r="U377" s="11">
        <f>IF($B377="","",IF($T377&lt;&gt;"","Repassado",IF($J377&gt;0,"Pendente","")))</f>
        <v/>
      </c>
      <c r="V377" s="6" t="n"/>
    </row>
    <row r="378">
      <c r="A378" s="12" t="n"/>
      <c r="B378" s="6" t="n"/>
      <c r="C378" s="11">
        <f>IF($B378="","",IFERROR(VLOOKUP($B378,Contratos!$A:$R,2,FALSE),""))</f>
        <v/>
      </c>
      <c r="D378" s="11">
        <f>IF($B378="","",IFERROR(VLOOKUP($B378,Contratos!$A:$R,3,FALSE),""))</f>
        <v/>
      </c>
      <c r="E378" s="7" t="n"/>
      <c r="F378" s="13">
        <f>IF($B378="","",IFERROR(VLOOKUP($B378,Contratos!$A:$R,7,FALSE),0))</f>
        <v/>
      </c>
      <c r="G378" s="8" t="n"/>
      <c r="H378" s="8" t="n"/>
      <c r="I378" s="13">
        <f>IF($B378="","",$F378+$G378+$H378)</f>
        <v/>
      </c>
      <c r="J378" s="8" t="n"/>
      <c r="K378" s="7" t="n"/>
      <c r="L378" s="6" t="n"/>
      <c r="M378" s="11">
        <f>IF($B378="","",IF(AND($J378&gt;0,$J378&gt;=$I378),"Recebido",IF($J378&gt;0,"Recebido parcial",IF(AND($E378&lt;&gt;"",TODAY()&gt;$E378),"Atrasado","Em aberto"))))</f>
        <v/>
      </c>
      <c r="N378" s="11">
        <f>IF($B378="","",IF($M378="Atrasado",TODAY()-$E378,IF(AND($K378&lt;&gt;"",$K378&gt;$E378),$K378-$E378,0)))</f>
        <v/>
      </c>
      <c r="O378" s="13">
        <f>IF($B378="","",$F378+$H378)</f>
        <v/>
      </c>
      <c r="P378" s="13">
        <f>IF($B378="","",IF($J378=0,0,ROUND($O378*IFERROR(VLOOKUP($B378,Contratos!$A:$R,10,FALSE),0),2)))</f>
        <v/>
      </c>
      <c r="Q378" s="8" t="n"/>
      <c r="R378" s="6" t="n"/>
      <c r="S378" s="13">
        <f>IF($B378="","",IF($J378=0,0,ROUND($J378-$P378-$Q378,2)))</f>
        <v/>
      </c>
      <c r="T378" s="7" t="n"/>
      <c r="U378" s="11">
        <f>IF($B378="","",IF($T378&lt;&gt;"","Repassado",IF($J378&gt;0,"Pendente","")))</f>
        <v/>
      </c>
      <c r="V378" s="6" t="n"/>
    </row>
    <row r="379">
      <c r="A379" s="12" t="n"/>
      <c r="B379" s="6" t="n"/>
      <c r="C379" s="11">
        <f>IF($B379="","",IFERROR(VLOOKUP($B379,Contratos!$A:$R,2,FALSE),""))</f>
        <v/>
      </c>
      <c r="D379" s="11">
        <f>IF($B379="","",IFERROR(VLOOKUP($B379,Contratos!$A:$R,3,FALSE),""))</f>
        <v/>
      </c>
      <c r="E379" s="7" t="n"/>
      <c r="F379" s="13">
        <f>IF($B379="","",IFERROR(VLOOKUP($B379,Contratos!$A:$R,7,FALSE),0))</f>
        <v/>
      </c>
      <c r="G379" s="8" t="n"/>
      <c r="H379" s="8" t="n"/>
      <c r="I379" s="13">
        <f>IF($B379="","",$F379+$G379+$H379)</f>
        <v/>
      </c>
      <c r="J379" s="8" t="n"/>
      <c r="K379" s="7" t="n"/>
      <c r="L379" s="6" t="n"/>
      <c r="M379" s="11">
        <f>IF($B379="","",IF(AND($J379&gt;0,$J379&gt;=$I379),"Recebido",IF($J379&gt;0,"Recebido parcial",IF(AND($E379&lt;&gt;"",TODAY()&gt;$E379),"Atrasado","Em aberto"))))</f>
        <v/>
      </c>
      <c r="N379" s="11">
        <f>IF($B379="","",IF($M379="Atrasado",TODAY()-$E379,IF(AND($K379&lt;&gt;"",$K379&gt;$E379),$K379-$E379,0)))</f>
        <v/>
      </c>
      <c r="O379" s="13">
        <f>IF($B379="","",$F379+$H379)</f>
        <v/>
      </c>
      <c r="P379" s="13">
        <f>IF($B379="","",IF($J379=0,0,ROUND($O379*IFERROR(VLOOKUP($B379,Contratos!$A:$R,10,FALSE),0),2)))</f>
        <v/>
      </c>
      <c r="Q379" s="8" t="n"/>
      <c r="R379" s="6" t="n"/>
      <c r="S379" s="13">
        <f>IF($B379="","",IF($J379=0,0,ROUND($J379-$P379-$Q379,2)))</f>
        <v/>
      </c>
      <c r="T379" s="7" t="n"/>
      <c r="U379" s="11">
        <f>IF($B379="","",IF($T379&lt;&gt;"","Repassado",IF($J379&gt;0,"Pendente","")))</f>
        <v/>
      </c>
      <c r="V379" s="6" t="n"/>
    </row>
    <row r="380">
      <c r="A380" s="12" t="n"/>
      <c r="B380" s="6" t="n"/>
      <c r="C380" s="11">
        <f>IF($B380="","",IFERROR(VLOOKUP($B380,Contratos!$A:$R,2,FALSE),""))</f>
        <v/>
      </c>
      <c r="D380" s="11">
        <f>IF($B380="","",IFERROR(VLOOKUP($B380,Contratos!$A:$R,3,FALSE),""))</f>
        <v/>
      </c>
      <c r="E380" s="7" t="n"/>
      <c r="F380" s="13">
        <f>IF($B380="","",IFERROR(VLOOKUP($B380,Contratos!$A:$R,7,FALSE),0))</f>
        <v/>
      </c>
      <c r="G380" s="8" t="n"/>
      <c r="H380" s="8" t="n"/>
      <c r="I380" s="13">
        <f>IF($B380="","",$F380+$G380+$H380)</f>
        <v/>
      </c>
      <c r="J380" s="8" t="n"/>
      <c r="K380" s="7" t="n"/>
      <c r="L380" s="6" t="n"/>
      <c r="M380" s="11">
        <f>IF($B380="","",IF(AND($J380&gt;0,$J380&gt;=$I380),"Recebido",IF($J380&gt;0,"Recebido parcial",IF(AND($E380&lt;&gt;"",TODAY()&gt;$E380),"Atrasado","Em aberto"))))</f>
        <v/>
      </c>
      <c r="N380" s="11">
        <f>IF($B380="","",IF($M380="Atrasado",TODAY()-$E380,IF(AND($K380&lt;&gt;"",$K380&gt;$E380),$K380-$E380,0)))</f>
        <v/>
      </c>
      <c r="O380" s="13">
        <f>IF($B380="","",$F380+$H380)</f>
        <v/>
      </c>
      <c r="P380" s="13">
        <f>IF($B380="","",IF($J380=0,0,ROUND($O380*IFERROR(VLOOKUP($B380,Contratos!$A:$R,10,FALSE),0),2)))</f>
        <v/>
      </c>
      <c r="Q380" s="8" t="n"/>
      <c r="R380" s="6" t="n"/>
      <c r="S380" s="13">
        <f>IF($B380="","",IF($J380=0,0,ROUND($J380-$P380-$Q380,2)))</f>
        <v/>
      </c>
      <c r="T380" s="7" t="n"/>
      <c r="U380" s="11">
        <f>IF($B380="","",IF($T380&lt;&gt;"","Repassado",IF($J380&gt;0,"Pendente","")))</f>
        <v/>
      </c>
      <c r="V380" s="6" t="n"/>
    </row>
    <row r="381">
      <c r="A381" s="12" t="n"/>
      <c r="B381" s="6" t="n"/>
      <c r="C381" s="11">
        <f>IF($B381="","",IFERROR(VLOOKUP($B381,Contratos!$A:$R,2,FALSE),""))</f>
        <v/>
      </c>
      <c r="D381" s="11">
        <f>IF($B381="","",IFERROR(VLOOKUP($B381,Contratos!$A:$R,3,FALSE),""))</f>
        <v/>
      </c>
      <c r="E381" s="7" t="n"/>
      <c r="F381" s="13">
        <f>IF($B381="","",IFERROR(VLOOKUP($B381,Contratos!$A:$R,7,FALSE),0))</f>
        <v/>
      </c>
      <c r="G381" s="8" t="n"/>
      <c r="H381" s="8" t="n"/>
      <c r="I381" s="13">
        <f>IF($B381="","",$F381+$G381+$H381)</f>
        <v/>
      </c>
      <c r="J381" s="8" t="n"/>
      <c r="K381" s="7" t="n"/>
      <c r="L381" s="6" t="n"/>
      <c r="M381" s="11">
        <f>IF($B381="","",IF(AND($J381&gt;0,$J381&gt;=$I381),"Recebido",IF($J381&gt;0,"Recebido parcial",IF(AND($E381&lt;&gt;"",TODAY()&gt;$E381),"Atrasado","Em aberto"))))</f>
        <v/>
      </c>
      <c r="N381" s="11">
        <f>IF($B381="","",IF($M381="Atrasado",TODAY()-$E381,IF(AND($K381&lt;&gt;"",$K381&gt;$E381),$K381-$E381,0)))</f>
        <v/>
      </c>
      <c r="O381" s="13">
        <f>IF($B381="","",$F381+$H381)</f>
        <v/>
      </c>
      <c r="P381" s="13">
        <f>IF($B381="","",IF($J381=0,0,ROUND($O381*IFERROR(VLOOKUP($B381,Contratos!$A:$R,10,FALSE),0),2)))</f>
        <v/>
      </c>
      <c r="Q381" s="8" t="n"/>
      <c r="R381" s="6" t="n"/>
      <c r="S381" s="13">
        <f>IF($B381="","",IF($J381=0,0,ROUND($J381-$P381-$Q381,2)))</f>
        <v/>
      </c>
      <c r="T381" s="7" t="n"/>
      <c r="U381" s="11">
        <f>IF($B381="","",IF($T381&lt;&gt;"","Repassado",IF($J381&gt;0,"Pendente","")))</f>
        <v/>
      </c>
      <c r="V381" s="6" t="n"/>
    </row>
    <row r="382">
      <c r="A382" s="12" t="n"/>
      <c r="B382" s="6" t="n"/>
      <c r="C382" s="11">
        <f>IF($B382="","",IFERROR(VLOOKUP($B382,Contratos!$A:$R,2,FALSE),""))</f>
        <v/>
      </c>
      <c r="D382" s="11">
        <f>IF($B382="","",IFERROR(VLOOKUP($B382,Contratos!$A:$R,3,FALSE),""))</f>
        <v/>
      </c>
      <c r="E382" s="7" t="n"/>
      <c r="F382" s="13">
        <f>IF($B382="","",IFERROR(VLOOKUP($B382,Contratos!$A:$R,7,FALSE),0))</f>
        <v/>
      </c>
      <c r="G382" s="8" t="n"/>
      <c r="H382" s="8" t="n"/>
      <c r="I382" s="13">
        <f>IF($B382="","",$F382+$G382+$H382)</f>
        <v/>
      </c>
      <c r="J382" s="8" t="n"/>
      <c r="K382" s="7" t="n"/>
      <c r="L382" s="6" t="n"/>
      <c r="M382" s="11">
        <f>IF($B382="","",IF(AND($J382&gt;0,$J382&gt;=$I382),"Recebido",IF($J382&gt;0,"Recebido parcial",IF(AND($E382&lt;&gt;"",TODAY()&gt;$E382),"Atrasado","Em aberto"))))</f>
        <v/>
      </c>
      <c r="N382" s="11">
        <f>IF($B382="","",IF($M382="Atrasado",TODAY()-$E382,IF(AND($K382&lt;&gt;"",$K382&gt;$E382),$K382-$E382,0)))</f>
        <v/>
      </c>
      <c r="O382" s="13">
        <f>IF($B382="","",$F382+$H382)</f>
        <v/>
      </c>
      <c r="P382" s="13">
        <f>IF($B382="","",IF($J382=0,0,ROUND($O382*IFERROR(VLOOKUP($B382,Contratos!$A:$R,10,FALSE),0),2)))</f>
        <v/>
      </c>
      <c r="Q382" s="8" t="n"/>
      <c r="R382" s="6" t="n"/>
      <c r="S382" s="13">
        <f>IF($B382="","",IF($J382=0,0,ROUND($J382-$P382-$Q382,2)))</f>
        <v/>
      </c>
      <c r="T382" s="7" t="n"/>
      <c r="U382" s="11">
        <f>IF($B382="","",IF($T382&lt;&gt;"","Repassado",IF($J382&gt;0,"Pendente","")))</f>
        <v/>
      </c>
      <c r="V382" s="6" t="n"/>
    </row>
    <row r="383">
      <c r="A383" s="12" t="n"/>
      <c r="B383" s="6" t="n"/>
      <c r="C383" s="11">
        <f>IF($B383="","",IFERROR(VLOOKUP($B383,Contratos!$A:$R,2,FALSE),""))</f>
        <v/>
      </c>
      <c r="D383" s="11">
        <f>IF($B383="","",IFERROR(VLOOKUP($B383,Contratos!$A:$R,3,FALSE),""))</f>
        <v/>
      </c>
      <c r="E383" s="7" t="n"/>
      <c r="F383" s="13">
        <f>IF($B383="","",IFERROR(VLOOKUP($B383,Contratos!$A:$R,7,FALSE),0))</f>
        <v/>
      </c>
      <c r="G383" s="8" t="n"/>
      <c r="H383" s="8" t="n"/>
      <c r="I383" s="13">
        <f>IF($B383="","",$F383+$G383+$H383)</f>
        <v/>
      </c>
      <c r="J383" s="8" t="n"/>
      <c r="K383" s="7" t="n"/>
      <c r="L383" s="6" t="n"/>
      <c r="M383" s="11">
        <f>IF($B383="","",IF(AND($J383&gt;0,$J383&gt;=$I383),"Recebido",IF($J383&gt;0,"Recebido parcial",IF(AND($E383&lt;&gt;"",TODAY()&gt;$E383),"Atrasado","Em aberto"))))</f>
        <v/>
      </c>
      <c r="N383" s="11">
        <f>IF($B383="","",IF($M383="Atrasado",TODAY()-$E383,IF(AND($K383&lt;&gt;"",$K383&gt;$E383),$K383-$E383,0)))</f>
        <v/>
      </c>
      <c r="O383" s="13">
        <f>IF($B383="","",$F383+$H383)</f>
        <v/>
      </c>
      <c r="P383" s="13">
        <f>IF($B383="","",IF($J383=0,0,ROUND($O383*IFERROR(VLOOKUP($B383,Contratos!$A:$R,10,FALSE),0),2)))</f>
        <v/>
      </c>
      <c r="Q383" s="8" t="n"/>
      <c r="R383" s="6" t="n"/>
      <c r="S383" s="13">
        <f>IF($B383="","",IF($J383=0,0,ROUND($J383-$P383-$Q383,2)))</f>
        <v/>
      </c>
      <c r="T383" s="7" t="n"/>
      <c r="U383" s="11">
        <f>IF($B383="","",IF($T383&lt;&gt;"","Repassado",IF($J383&gt;0,"Pendente","")))</f>
        <v/>
      </c>
      <c r="V383" s="6" t="n"/>
    </row>
    <row r="384">
      <c r="A384" s="12" t="n"/>
      <c r="B384" s="6" t="n"/>
      <c r="C384" s="11">
        <f>IF($B384="","",IFERROR(VLOOKUP($B384,Contratos!$A:$R,2,FALSE),""))</f>
        <v/>
      </c>
      <c r="D384" s="11">
        <f>IF($B384="","",IFERROR(VLOOKUP($B384,Contratos!$A:$R,3,FALSE),""))</f>
        <v/>
      </c>
      <c r="E384" s="7" t="n"/>
      <c r="F384" s="13">
        <f>IF($B384="","",IFERROR(VLOOKUP($B384,Contratos!$A:$R,7,FALSE),0))</f>
        <v/>
      </c>
      <c r="G384" s="8" t="n"/>
      <c r="H384" s="8" t="n"/>
      <c r="I384" s="13">
        <f>IF($B384="","",$F384+$G384+$H384)</f>
        <v/>
      </c>
      <c r="J384" s="8" t="n"/>
      <c r="K384" s="7" t="n"/>
      <c r="L384" s="6" t="n"/>
      <c r="M384" s="11">
        <f>IF($B384="","",IF(AND($J384&gt;0,$J384&gt;=$I384),"Recebido",IF($J384&gt;0,"Recebido parcial",IF(AND($E384&lt;&gt;"",TODAY()&gt;$E384),"Atrasado","Em aberto"))))</f>
        <v/>
      </c>
      <c r="N384" s="11">
        <f>IF($B384="","",IF($M384="Atrasado",TODAY()-$E384,IF(AND($K384&lt;&gt;"",$K384&gt;$E384),$K384-$E384,0)))</f>
        <v/>
      </c>
      <c r="O384" s="13">
        <f>IF($B384="","",$F384+$H384)</f>
        <v/>
      </c>
      <c r="P384" s="13">
        <f>IF($B384="","",IF($J384=0,0,ROUND($O384*IFERROR(VLOOKUP($B384,Contratos!$A:$R,10,FALSE),0),2)))</f>
        <v/>
      </c>
      <c r="Q384" s="8" t="n"/>
      <c r="R384" s="6" t="n"/>
      <c r="S384" s="13">
        <f>IF($B384="","",IF($J384=0,0,ROUND($J384-$P384-$Q384,2)))</f>
        <v/>
      </c>
      <c r="T384" s="7" t="n"/>
      <c r="U384" s="11">
        <f>IF($B384="","",IF($T384&lt;&gt;"","Repassado",IF($J384&gt;0,"Pendente","")))</f>
        <v/>
      </c>
      <c r="V384" s="6" t="n"/>
    </row>
    <row r="385">
      <c r="A385" s="12" t="n"/>
      <c r="B385" s="6" t="n"/>
      <c r="C385" s="11">
        <f>IF($B385="","",IFERROR(VLOOKUP($B385,Contratos!$A:$R,2,FALSE),""))</f>
        <v/>
      </c>
      <c r="D385" s="11">
        <f>IF($B385="","",IFERROR(VLOOKUP($B385,Contratos!$A:$R,3,FALSE),""))</f>
        <v/>
      </c>
      <c r="E385" s="7" t="n"/>
      <c r="F385" s="13">
        <f>IF($B385="","",IFERROR(VLOOKUP($B385,Contratos!$A:$R,7,FALSE),0))</f>
        <v/>
      </c>
      <c r="G385" s="8" t="n"/>
      <c r="H385" s="8" t="n"/>
      <c r="I385" s="13">
        <f>IF($B385="","",$F385+$G385+$H385)</f>
        <v/>
      </c>
      <c r="J385" s="8" t="n"/>
      <c r="K385" s="7" t="n"/>
      <c r="L385" s="6" t="n"/>
      <c r="M385" s="11">
        <f>IF($B385="","",IF(AND($J385&gt;0,$J385&gt;=$I385),"Recebido",IF($J385&gt;0,"Recebido parcial",IF(AND($E385&lt;&gt;"",TODAY()&gt;$E385),"Atrasado","Em aberto"))))</f>
        <v/>
      </c>
      <c r="N385" s="11">
        <f>IF($B385="","",IF($M385="Atrasado",TODAY()-$E385,IF(AND($K385&lt;&gt;"",$K385&gt;$E385),$K385-$E385,0)))</f>
        <v/>
      </c>
      <c r="O385" s="13">
        <f>IF($B385="","",$F385+$H385)</f>
        <v/>
      </c>
      <c r="P385" s="13">
        <f>IF($B385="","",IF($J385=0,0,ROUND($O385*IFERROR(VLOOKUP($B385,Contratos!$A:$R,10,FALSE),0),2)))</f>
        <v/>
      </c>
      <c r="Q385" s="8" t="n"/>
      <c r="R385" s="6" t="n"/>
      <c r="S385" s="13">
        <f>IF($B385="","",IF($J385=0,0,ROUND($J385-$P385-$Q385,2)))</f>
        <v/>
      </c>
      <c r="T385" s="7" t="n"/>
      <c r="U385" s="11">
        <f>IF($B385="","",IF($T385&lt;&gt;"","Repassado",IF($J385&gt;0,"Pendente","")))</f>
        <v/>
      </c>
      <c r="V385" s="6" t="n"/>
    </row>
    <row r="386">
      <c r="A386" s="12" t="n"/>
      <c r="B386" s="6" t="n"/>
      <c r="C386" s="11">
        <f>IF($B386="","",IFERROR(VLOOKUP($B386,Contratos!$A:$R,2,FALSE),""))</f>
        <v/>
      </c>
      <c r="D386" s="11">
        <f>IF($B386="","",IFERROR(VLOOKUP($B386,Contratos!$A:$R,3,FALSE),""))</f>
        <v/>
      </c>
      <c r="E386" s="7" t="n"/>
      <c r="F386" s="13">
        <f>IF($B386="","",IFERROR(VLOOKUP($B386,Contratos!$A:$R,7,FALSE),0))</f>
        <v/>
      </c>
      <c r="G386" s="8" t="n"/>
      <c r="H386" s="8" t="n"/>
      <c r="I386" s="13">
        <f>IF($B386="","",$F386+$G386+$H386)</f>
        <v/>
      </c>
      <c r="J386" s="8" t="n"/>
      <c r="K386" s="7" t="n"/>
      <c r="L386" s="6" t="n"/>
      <c r="M386" s="11">
        <f>IF($B386="","",IF(AND($J386&gt;0,$J386&gt;=$I386),"Recebido",IF($J386&gt;0,"Recebido parcial",IF(AND($E386&lt;&gt;"",TODAY()&gt;$E386),"Atrasado","Em aberto"))))</f>
        <v/>
      </c>
      <c r="N386" s="11">
        <f>IF($B386="","",IF($M386="Atrasado",TODAY()-$E386,IF(AND($K386&lt;&gt;"",$K386&gt;$E386),$K386-$E386,0)))</f>
        <v/>
      </c>
      <c r="O386" s="13">
        <f>IF($B386="","",$F386+$H386)</f>
        <v/>
      </c>
      <c r="P386" s="13">
        <f>IF($B386="","",IF($J386=0,0,ROUND($O386*IFERROR(VLOOKUP($B386,Contratos!$A:$R,10,FALSE),0),2)))</f>
        <v/>
      </c>
      <c r="Q386" s="8" t="n"/>
      <c r="R386" s="6" t="n"/>
      <c r="S386" s="13">
        <f>IF($B386="","",IF($J386=0,0,ROUND($J386-$P386-$Q386,2)))</f>
        <v/>
      </c>
      <c r="T386" s="7" t="n"/>
      <c r="U386" s="11">
        <f>IF($B386="","",IF($T386&lt;&gt;"","Repassado",IF($J386&gt;0,"Pendente","")))</f>
        <v/>
      </c>
      <c r="V386" s="6" t="n"/>
    </row>
    <row r="387">
      <c r="A387" s="12" t="n"/>
      <c r="B387" s="6" t="n"/>
      <c r="C387" s="11">
        <f>IF($B387="","",IFERROR(VLOOKUP($B387,Contratos!$A:$R,2,FALSE),""))</f>
        <v/>
      </c>
      <c r="D387" s="11">
        <f>IF($B387="","",IFERROR(VLOOKUP($B387,Contratos!$A:$R,3,FALSE),""))</f>
        <v/>
      </c>
      <c r="E387" s="7" t="n"/>
      <c r="F387" s="13">
        <f>IF($B387="","",IFERROR(VLOOKUP($B387,Contratos!$A:$R,7,FALSE),0))</f>
        <v/>
      </c>
      <c r="G387" s="8" t="n"/>
      <c r="H387" s="8" t="n"/>
      <c r="I387" s="13">
        <f>IF($B387="","",$F387+$G387+$H387)</f>
        <v/>
      </c>
      <c r="J387" s="8" t="n"/>
      <c r="K387" s="7" t="n"/>
      <c r="L387" s="6" t="n"/>
      <c r="M387" s="11">
        <f>IF($B387="","",IF(AND($J387&gt;0,$J387&gt;=$I387),"Recebido",IF($J387&gt;0,"Recebido parcial",IF(AND($E387&lt;&gt;"",TODAY()&gt;$E387),"Atrasado","Em aberto"))))</f>
        <v/>
      </c>
      <c r="N387" s="11">
        <f>IF($B387="","",IF($M387="Atrasado",TODAY()-$E387,IF(AND($K387&lt;&gt;"",$K387&gt;$E387),$K387-$E387,0)))</f>
        <v/>
      </c>
      <c r="O387" s="13">
        <f>IF($B387="","",$F387+$H387)</f>
        <v/>
      </c>
      <c r="P387" s="13">
        <f>IF($B387="","",IF($J387=0,0,ROUND($O387*IFERROR(VLOOKUP($B387,Contratos!$A:$R,10,FALSE),0),2)))</f>
        <v/>
      </c>
      <c r="Q387" s="8" t="n"/>
      <c r="R387" s="6" t="n"/>
      <c r="S387" s="13">
        <f>IF($B387="","",IF($J387=0,0,ROUND($J387-$P387-$Q387,2)))</f>
        <v/>
      </c>
      <c r="T387" s="7" t="n"/>
      <c r="U387" s="11">
        <f>IF($B387="","",IF($T387&lt;&gt;"","Repassado",IF($J387&gt;0,"Pendente","")))</f>
        <v/>
      </c>
      <c r="V387" s="6" t="n"/>
    </row>
    <row r="388">
      <c r="A388" s="12" t="n"/>
      <c r="B388" s="6" t="n"/>
      <c r="C388" s="11">
        <f>IF($B388="","",IFERROR(VLOOKUP($B388,Contratos!$A:$R,2,FALSE),""))</f>
        <v/>
      </c>
      <c r="D388" s="11">
        <f>IF($B388="","",IFERROR(VLOOKUP($B388,Contratos!$A:$R,3,FALSE),""))</f>
        <v/>
      </c>
      <c r="E388" s="7" t="n"/>
      <c r="F388" s="13">
        <f>IF($B388="","",IFERROR(VLOOKUP($B388,Contratos!$A:$R,7,FALSE),0))</f>
        <v/>
      </c>
      <c r="G388" s="8" t="n"/>
      <c r="H388" s="8" t="n"/>
      <c r="I388" s="13">
        <f>IF($B388="","",$F388+$G388+$H388)</f>
        <v/>
      </c>
      <c r="J388" s="8" t="n"/>
      <c r="K388" s="7" t="n"/>
      <c r="L388" s="6" t="n"/>
      <c r="M388" s="11">
        <f>IF($B388="","",IF(AND($J388&gt;0,$J388&gt;=$I388),"Recebido",IF($J388&gt;0,"Recebido parcial",IF(AND($E388&lt;&gt;"",TODAY()&gt;$E388),"Atrasado","Em aberto"))))</f>
        <v/>
      </c>
      <c r="N388" s="11">
        <f>IF($B388="","",IF($M388="Atrasado",TODAY()-$E388,IF(AND($K388&lt;&gt;"",$K388&gt;$E388),$K388-$E388,0)))</f>
        <v/>
      </c>
      <c r="O388" s="13">
        <f>IF($B388="","",$F388+$H388)</f>
        <v/>
      </c>
      <c r="P388" s="13">
        <f>IF($B388="","",IF($J388=0,0,ROUND($O388*IFERROR(VLOOKUP($B388,Contratos!$A:$R,10,FALSE),0),2)))</f>
        <v/>
      </c>
      <c r="Q388" s="8" t="n"/>
      <c r="R388" s="6" t="n"/>
      <c r="S388" s="13">
        <f>IF($B388="","",IF($J388=0,0,ROUND($J388-$P388-$Q388,2)))</f>
        <v/>
      </c>
      <c r="T388" s="7" t="n"/>
      <c r="U388" s="11">
        <f>IF($B388="","",IF($T388&lt;&gt;"","Repassado",IF($J388&gt;0,"Pendente","")))</f>
        <v/>
      </c>
      <c r="V388" s="6" t="n"/>
    </row>
    <row r="389">
      <c r="A389" s="12" t="n"/>
      <c r="B389" s="6" t="n"/>
      <c r="C389" s="11">
        <f>IF($B389="","",IFERROR(VLOOKUP($B389,Contratos!$A:$R,2,FALSE),""))</f>
        <v/>
      </c>
      <c r="D389" s="11">
        <f>IF($B389="","",IFERROR(VLOOKUP($B389,Contratos!$A:$R,3,FALSE),""))</f>
        <v/>
      </c>
      <c r="E389" s="7" t="n"/>
      <c r="F389" s="13">
        <f>IF($B389="","",IFERROR(VLOOKUP($B389,Contratos!$A:$R,7,FALSE),0))</f>
        <v/>
      </c>
      <c r="G389" s="8" t="n"/>
      <c r="H389" s="8" t="n"/>
      <c r="I389" s="13">
        <f>IF($B389="","",$F389+$G389+$H389)</f>
        <v/>
      </c>
      <c r="J389" s="8" t="n"/>
      <c r="K389" s="7" t="n"/>
      <c r="L389" s="6" t="n"/>
      <c r="M389" s="11">
        <f>IF($B389="","",IF(AND($J389&gt;0,$J389&gt;=$I389),"Recebido",IF($J389&gt;0,"Recebido parcial",IF(AND($E389&lt;&gt;"",TODAY()&gt;$E389),"Atrasado","Em aberto"))))</f>
        <v/>
      </c>
      <c r="N389" s="11">
        <f>IF($B389="","",IF($M389="Atrasado",TODAY()-$E389,IF(AND($K389&lt;&gt;"",$K389&gt;$E389),$K389-$E389,0)))</f>
        <v/>
      </c>
      <c r="O389" s="13">
        <f>IF($B389="","",$F389+$H389)</f>
        <v/>
      </c>
      <c r="P389" s="13">
        <f>IF($B389="","",IF($J389=0,0,ROUND($O389*IFERROR(VLOOKUP($B389,Contratos!$A:$R,10,FALSE),0),2)))</f>
        <v/>
      </c>
      <c r="Q389" s="8" t="n"/>
      <c r="R389" s="6" t="n"/>
      <c r="S389" s="13">
        <f>IF($B389="","",IF($J389=0,0,ROUND($J389-$P389-$Q389,2)))</f>
        <v/>
      </c>
      <c r="T389" s="7" t="n"/>
      <c r="U389" s="11">
        <f>IF($B389="","",IF($T389&lt;&gt;"","Repassado",IF($J389&gt;0,"Pendente","")))</f>
        <v/>
      </c>
      <c r="V389" s="6" t="n"/>
    </row>
    <row r="390">
      <c r="A390" s="12" t="n"/>
      <c r="B390" s="6" t="n"/>
      <c r="C390" s="11">
        <f>IF($B390="","",IFERROR(VLOOKUP($B390,Contratos!$A:$R,2,FALSE),""))</f>
        <v/>
      </c>
      <c r="D390" s="11">
        <f>IF($B390="","",IFERROR(VLOOKUP($B390,Contratos!$A:$R,3,FALSE),""))</f>
        <v/>
      </c>
      <c r="E390" s="7" t="n"/>
      <c r="F390" s="13">
        <f>IF($B390="","",IFERROR(VLOOKUP($B390,Contratos!$A:$R,7,FALSE),0))</f>
        <v/>
      </c>
      <c r="G390" s="8" t="n"/>
      <c r="H390" s="8" t="n"/>
      <c r="I390" s="13">
        <f>IF($B390="","",$F390+$G390+$H390)</f>
        <v/>
      </c>
      <c r="J390" s="8" t="n"/>
      <c r="K390" s="7" t="n"/>
      <c r="L390" s="6" t="n"/>
      <c r="M390" s="11">
        <f>IF($B390="","",IF(AND($J390&gt;0,$J390&gt;=$I390),"Recebido",IF($J390&gt;0,"Recebido parcial",IF(AND($E390&lt;&gt;"",TODAY()&gt;$E390),"Atrasado","Em aberto"))))</f>
        <v/>
      </c>
      <c r="N390" s="11">
        <f>IF($B390="","",IF($M390="Atrasado",TODAY()-$E390,IF(AND($K390&lt;&gt;"",$K390&gt;$E390),$K390-$E390,0)))</f>
        <v/>
      </c>
      <c r="O390" s="13">
        <f>IF($B390="","",$F390+$H390)</f>
        <v/>
      </c>
      <c r="P390" s="13">
        <f>IF($B390="","",IF($J390=0,0,ROUND($O390*IFERROR(VLOOKUP($B390,Contratos!$A:$R,10,FALSE),0),2)))</f>
        <v/>
      </c>
      <c r="Q390" s="8" t="n"/>
      <c r="R390" s="6" t="n"/>
      <c r="S390" s="13">
        <f>IF($B390="","",IF($J390=0,0,ROUND($J390-$P390-$Q390,2)))</f>
        <v/>
      </c>
      <c r="T390" s="7" t="n"/>
      <c r="U390" s="11">
        <f>IF($B390="","",IF($T390&lt;&gt;"","Repassado",IF($J390&gt;0,"Pendente","")))</f>
        <v/>
      </c>
      <c r="V390" s="6" t="n"/>
    </row>
    <row r="391">
      <c r="A391" s="12" t="n"/>
      <c r="B391" s="6" t="n"/>
      <c r="C391" s="11">
        <f>IF($B391="","",IFERROR(VLOOKUP($B391,Contratos!$A:$R,2,FALSE),""))</f>
        <v/>
      </c>
      <c r="D391" s="11">
        <f>IF($B391="","",IFERROR(VLOOKUP($B391,Contratos!$A:$R,3,FALSE),""))</f>
        <v/>
      </c>
      <c r="E391" s="7" t="n"/>
      <c r="F391" s="13">
        <f>IF($B391="","",IFERROR(VLOOKUP($B391,Contratos!$A:$R,7,FALSE),0))</f>
        <v/>
      </c>
      <c r="G391" s="8" t="n"/>
      <c r="H391" s="8" t="n"/>
      <c r="I391" s="13">
        <f>IF($B391="","",$F391+$G391+$H391)</f>
        <v/>
      </c>
      <c r="J391" s="8" t="n"/>
      <c r="K391" s="7" t="n"/>
      <c r="L391" s="6" t="n"/>
      <c r="M391" s="11">
        <f>IF($B391="","",IF(AND($J391&gt;0,$J391&gt;=$I391),"Recebido",IF($J391&gt;0,"Recebido parcial",IF(AND($E391&lt;&gt;"",TODAY()&gt;$E391),"Atrasado","Em aberto"))))</f>
        <v/>
      </c>
      <c r="N391" s="11">
        <f>IF($B391="","",IF($M391="Atrasado",TODAY()-$E391,IF(AND($K391&lt;&gt;"",$K391&gt;$E391),$K391-$E391,0)))</f>
        <v/>
      </c>
      <c r="O391" s="13">
        <f>IF($B391="","",$F391+$H391)</f>
        <v/>
      </c>
      <c r="P391" s="13">
        <f>IF($B391="","",IF($J391=0,0,ROUND($O391*IFERROR(VLOOKUP($B391,Contratos!$A:$R,10,FALSE),0),2)))</f>
        <v/>
      </c>
      <c r="Q391" s="8" t="n"/>
      <c r="R391" s="6" t="n"/>
      <c r="S391" s="13">
        <f>IF($B391="","",IF($J391=0,0,ROUND($J391-$P391-$Q391,2)))</f>
        <v/>
      </c>
      <c r="T391" s="7" t="n"/>
      <c r="U391" s="11">
        <f>IF($B391="","",IF($T391&lt;&gt;"","Repassado",IF($J391&gt;0,"Pendente","")))</f>
        <v/>
      </c>
      <c r="V391" s="6" t="n"/>
    </row>
    <row r="392">
      <c r="A392" s="12" t="n"/>
      <c r="B392" s="6" t="n"/>
      <c r="C392" s="11">
        <f>IF($B392="","",IFERROR(VLOOKUP($B392,Contratos!$A:$R,2,FALSE),""))</f>
        <v/>
      </c>
      <c r="D392" s="11">
        <f>IF($B392="","",IFERROR(VLOOKUP($B392,Contratos!$A:$R,3,FALSE),""))</f>
        <v/>
      </c>
      <c r="E392" s="7" t="n"/>
      <c r="F392" s="13">
        <f>IF($B392="","",IFERROR(VLOOKUP($B392,Contratos!$A:$R,7,FALSE),0))</f>
        <v/>
      </c>
      <c r="G392" s="8" t="n"/>
      <c r="H392" s="8" t="n"/>
      <c r="I392" s="13">
        <f>IF($B392="","",$F392+$G392+$H392)</f>
        <v/>
      </c>
      <c r="J392" s="8" t="n"/>
      <c r="K392" s="7" t="n"/>
      <c r="L392" s="6" t="n"/>
      <c r="M392" s="11">
        <f>IF($B392="","",IF(AND($J392&gt;0,$J392&gt;=$I392),"Recebido",IF($J392&gt;0,"Recebido parcial",IF(AND($E392&lt;&gt;"",TODAY()&gt;$E392),"Atrasado","Em aberto"))))</f>
        <v/>
      </c>
      <c r="N392" s="11">
        <f>IF($B392="","",IF($M392="Atrasado",TODAY()-$E392,IF(AND($K392&lt;&gt;"",$K392&gt;$E392),$K392-$E392,0)))</f>
        <v/>
      </c>
      <c r="O392" s="13">
        <f>IF($B392="","",$F392+$H392)</f>
        <v/>
      </c>
      <c r="P392" s="13">
        <f>IF($B392="","",IF($J392=0,0,ROUND($O392*IFERROR(VLOOKUP($B392,Contratos!$A:$R,10,FALSE),0),2)))</f>
        <v/>
      </c>
      <c r="Q392" s="8" t="n"/>
      <c r="R392" s="6" t="n"/>
      <c r="S392" s="13">
        <f>IF($B392="","",IF($J392=0,0,ROUND($J392-$P392-$Q392,2)))</f>
        <v/>
      </c>
      <c r="T392" s="7" t="n"/>
      <c r="U392" s="11">
        <f>IF($B392="","",IF($T392&lt;&gt;"","Repassado",IF($J392&gt;0,"Pendente","")))</f>
        <v/>
      </c>
      <c r="V392" s="6" t="n"/>
    </row>
    <row r="393">
      <c r="A393" s="12" t="n"/>
      <c r="B393" s="6" t="n"/>
      <c r="C393" s="11">
        <f>IF($B393="","",IFERROR(VLOOKUP($B393,Contratos!$A:$R,2,FALSE),""))</f>
        <v/>
      </c>
      <c r="D393" s="11">
        <f>IF($B393="","",IFERROR(VLOOKUP($B393,Contratos!$A:$R,3,FALSE),""))</f>
        <v/>
      </c>
      <c r="E393" s="7" t="n"/>
      <c r="F393" s="13">
        <f>IF($B393="","",IFERROR(VLOOKUP($B393,Contratos!$A:$R,7,FALSE),0))</f>
        <v/>
      </c>
      <c r="G393" s="8" t="n"/>
      <c r="H393" s="8" t="n"/>
      <c r="I393" s="13">
        <f>IF($B393="","",$F393+$G393+$H393)</f>
        <v/>
      </c>
      <c r="J393" s="8" t="n"/>
      <c r="K393" s="7" t="n"/>
      <c r="L393" s="6" t="n"/>
      <c r="M393" s="11">
        <f>IF($B393="","",IF(AND($J393&gt;0,$J393&gt;=$I393),"Recebido",IF($J393&gt;0,"Recebido parcial",IF(AND($E393&lt;&gt;"",TODAY()&gt;$E393),"Atrasado","Em aberto"))))</f>
        <v/>
      </c>
      <c r="N393" s="11">
        <f>IF($B393="","",IF($M393="Atrasado",TODAY()-$E393,IF(AND($K393&lt;&gt;"",$K393&gt;$E393),$K393-$E393,0)))</f>
        <v/>
      </c>
      <c r="O393" s="13">
        <f>IF($B393="","",$F393+$H393)</f>
        <v/>
      </c>
      <c r="P393" s="13">
        <f>IF($B393="","",IF($J393=0,0,ROUND($O393*IFERROR(VLOOKUP($B393,Contratos!$A:$R,10,FALSE),0),2)))</f>
        <v/>
      </c>
      <c r="Q393" s="8" t="n"/>
      <c r="R393" s="6" t="n"/>
      <c r="S393" s="13">
        <f>IF($B393="","",IF($J393=0,0,ROUND($J393-$P393-$Q393,2)))</f>
        <v/>
      </c>
      <c r="T393" s="7" t="n"/>
      <c r="U393" s="11">
        <f>IF($B393="","",IF($T393&lt;&gt;"","Repassado",IF($J393&gt;0,"Pendente","")))</f>
        <v/>
      </c>
      <c r="V393" s="6" t="n"/>
    </row>
    <row r="394">
      <c r="A394" s="12" t="n"/>
      <c r="B394" s="6" t="n"/>
      <c r="C394" s="11">
        <f>IF($B394="","",IFERROR(VLOOKUP($B394,Contratos!$A:$R,2,FALSE),""))</f>
        <v/>
      </c>
      <c r="D394" s="11">
        <f>IF($B394="","",IFERROR(VLOOKUP($B394,Contratos!$A:$R,3,FALSE),""))</f>
        <v/>
      </c>
      <c r="E394" s="7" t="n"/>
      <c r="F394" s="13">
        <f>IF($B394="","",IFERROR(VLOOKUP($B394,Contratos!$A:$R,7,FALSE),0))</f>
        <v/>
      </c>
      <c r="G394" s="8" t="n"/>
      <c r="H394" s="8" t="n"/>
      <c r="I394" s="13">
        <f>IF($B394="","",$F394+$G394+$H394)</f>
        <v/>
      </c>
      <c r="J394" s="8" t="n"/>
      <c r="K394" s="7" t="n"/>
      <c r="L394" s="6" t="n"/>
      <c r="M394" s="11">
        <f>IF($B394="","",IF(AND($J394&gt;0,$J394&gt;=$I394),"Recebido",IF($J394&gt;0,"Recebido parcial",IF(AND($E394&lt;&gt;"",TODAY()&gt;$E394),"Atrasado","Em aberto"))))</f>
        <v/>
      </c>
      <c r="N394" s="11">
        <f>IF($B394="","",IF($M394="Atrasado",TODAY()-$E394,IF(AND($K394&lt;&gt;"",$K394&gt;$E394),$K394-$E394,0)))</f>
        <v/>
      </c>
      <c r="O394" s="13">
        <f>IF($B394="","",$F394+$H394)</f>
        <v/>
      </c>
      <c r="P394" s="13">
        <f>IF($B394="","",IF($J394=0,0,ROUND($O394*IFERROR(VLOOKUP($B394,Contratos!$A:$R,10,FALSE),0),2)))</f>
        <v/>
      </c>
      <c r="Q394" s="8" t="n"/>
      <c r="R394" s="6" t="n"/>
      <c r="S394" s="13">
        <f>IF($B394="","",IF($J394=0,0,ROUND($J394-$P394-$Q394,2)))</f>
        <v/>
      </c>
      <c r="T394" s="7" t="n"/>
      <c r="U394" s="11">
        <f>IF($B394="","",IF($T394&lt;&gt;"","Repassado",IF($J394&gt;0,"Pendente","")))</f>
        <v/>
      </c>
      <c r="V394" s="6" t="n"/>
    </row>
    <row r="395">
      <c r="A395" s="12" t="n"/>
      <c r="B395" s="6" t="n"/>
      <c r="C395" s="11">
        <f>IF($B395="","",IFERROR(VLOOKUP($B395,Contratos!$A:$R,2,FALSE),""))</f>
        <v/>
      </c>
      <c r="D395" s="11">
        <f>IF($B395="","",IFERROR(VLOOKUP($B395,Contratos!$A:$R,3,FALSE),""))</f>
        <v/>
      </c>
      <c r="E395" s="7" t="n"/>
      <c r="F395" s="13">
        <f>IF($B395="","",IFERROR(VLOOKUP($B395,Contratos!$A:$R,7,FALSE),0))</f>
        <v/>
      </c>
      <c r="G395" s="8" t="n"/>
      <c r="H395" s="8" t="n"/>
      <c r="I395" s="13">
        <f>IF($B395="","",$F395+$G395+$H395)</f>
        <v/>
      </c>
      <c r="J395" s="8" t="n"/>
      <c r="K395" s="7" t="n"/>
      <c r="L395" s="6" t="n"/>
      <c r="M395" s="11">
        <f>IF($B395="","",IF(AND($J395&gt;0,$J395&gt;=$I395),"Recebido",IF($J395&gt;0,"Recebido parcial",IF(AND($E395&lt;&gt;"",TODAY()&gt;$E395),"Atrasado","Em aberto"))))</f>
        <v/>
      </c>
      <c r="N395" s="11">
        <f>IF($B395="","",IF($M395="Atrasado",TODAY()-$E395,IF(AND($K395&lt;&gt;"",$K395&gt;$E395),$K395-$E395,0)))</f>
        <v/>
      </c>
      <c r="O395" s="13">
        <f>IF($B395="","",$F395+$H395)</f>
        <v/>
      </c>
      <c r="P395" s="13">
        <f>IF($B395="","",IF($J395=0,0,ROUND($O395*IFERROR(VLOOKUP($B395,Contratos!$A:$R,10,FALSE),0),2)))</f>
        <v/>
      </c>
      <c r="Q395" s="8" t="n"/>
      <c r="R395" s="6" t="n"/>
      <c r="S395" s="13">
        <f>IF($B395="","",IF($J395=0,0,ROUND($J395-$P395-$Q395,2)))</f>
        <v/>
      </c>
      <c r="T395" s="7" t="n"/>
      <c r="U395" s="11">
        <f>IF($B395="","",IF($T395&lt;&gt;"","Repassado",IF($J395&gt;0,"Pendente","")))</f>
        <v/>
      </c>
      <c r="V395" s="6" t="n"/>
    </row>
    <row r="396">
      <c r="A396" s="12" t="n"/>
      <c r="B396" s="6" t="n"/>
      <c r="C396" s="11">
        <f>IF($B396="","",IFERROR(VLOOKUP($B396,Contratos!$A:$R,2,FALSE),""))</f>
        <v/>
      </c>
      <c r="D396" s="11">
        <f>IF($B396="","",IFERROR(VLOOKUP($B396,Contratos!$A:$R,3,FALSE),""))</f>
        <v/>
      </c>
      <c r="E396" s="7" t="n"/>
      <c r="F396" s="13">
        <f>IF($B396="","",IFERROR(VLOOKUP($B396,Contratos!$A:$R,7,FALSE),0))</f>
        <v/>
      </c>
      <c r="G396" s="8" t="n"/>
      <c r="H396" s="8" t="n"/>
      <c r="I396" s="13">
        <f>IF($B396="","",$F396+$G396+$H396)</f>
        <v/>
      </c>
      <c r="J396" s="8" t="n"/>
      <c r="K396" s="7" t="n"/>
      <c r="L396" s="6" t="n"/>
      <c r="M396" s="11">
        <f>IF($B396="","",IF(AND($J396&gt;0,$J396&gt;=$I396),"Recebido",IF($J396&gt;0,"Recebido parcial",IF(AND($E396&lt;&gt;"",TODAY()&gt;$E396),"Atrasado","Em aberto"))))</f>
        <v/>
      </c>
      <c r="N396" s="11">
        <f>IF($B396="","",IF($M396="Atrasado",TODAY()-$E396,IF(AND($K396&lt;&gt;"",$K396&gt;$E396),$K396-$E396,0)))</f>
        <v/>
      </c>
      <c r="O396" s="13">
        <f>IF($B396="","",$F396+$H396)</f>
        <v/>
      </c>
      <c r="P396" s="13">
        <f>IF($B396="","",IF($J396=0,0,ROUND($O396*IFERROR(VLOOKUP($B396,Contratos!$A:$R,10,FALSE),0),2)))</f>
        <v/>
      </c>
      <c r="Q396" s="8" t="n"/>
      <c r="R396" s="6" t="n"/>
      <c r="S396" s="13">
        <f>IF($B396="","",IF($J396=0,0,ROUND($J396-$P396-$Q396,2)))</f>
        <v/>
      </c>
      <c r="T396" s="7" t="n"/>
      <c r="U396" s="11">
        <f>IF($B396="","",IF($T396&lt;&gt;"","Repassado",IF($J396&gt;0,"Pendente","")))</f>
        <v/>
      </c>
      <c r="V396" s="6" t="n"/>
    </row>
    <row r="397">
      <c r="A397" s="12" t="n"/>
      <c r="B397" s="6" t="n"/>
      <c r="C397" s="11">
        <f>IF($B397="","",IFERROR(VLOOKUP($B397,Contratos!$A:$R,2,FALSE),""))</f>
        <v/>
      </c>
      <c r="D397" s="11">
        <f>IF($B397="","",IFERROR(VLOOKUP($B397,Contratos!$A:$R,3,FALSE),""))</f>
        <v/>
      </c>
      <c r="E397" s="7" t="n"/>
      <c r="F397" s="13">
        <f>IF($B397="","",IFERROR(VLOOKUP($B397,Contratos!$A:$R,7,FALSE),0))</f>
        <v/>
      </c>
      <c r="G397" s="8" t="n"/>
      <c r="H397" s="8" t="n"/>
      <c r="I397" s="13">
        <f>IF($B397="","",$F397+$G397+$H397)</f>
        <v/>
      </c>
      <c r="J397" s="8" t="n"/>
      <c r="K397" s="7" t="n"/>
      <c r="L397" s="6" t="n"/>
      <c r="M397" s="11">
        <f>IF($B397="","",IF(AND($J397&gt;0,$J397&gt;=$I397),"Recebido",IF($J397&gt;0,"Recebido parcial",IF(AND($E397&lt;&gt;"",TODAY()&gt;$E397),"Atrasado","Em aberto"))))</f>
        <v/>
      </c>
      <c r="N397" s="11">
        <f>IF($B397="","",IF($M397="Atrasado",TODAY()-$E397,IF(AND($K397&lt;&gt;"",$K397&gt;$E397),$K397-$E397,0)))</f>
        <v/>
      </c>
      <c r="O397" s="13">
        <f>IF($B397="","",$F397+$H397)</f>
        <v/>
      </c>
      <c r="P397" s="13">
        <f>IF($B397="","",IF($J397=0,0,ROUND($O397*IFERROR(VLOOKUP($B397,Contratos!$A:$R,10,FALSE),0),2)))</f>
        <v/>
      </c>
      <c r="Q397" s="8" t="n"/>
      <c r="R397" s="6" t="n"/>
      <c r="S397" s="13">
        <f>IF($B397="","",IF($J397=0,0,ROUND($J397-$P397-$Q397,2)))</f>
        <v/>
      </c>
      <c r="T397" s="7" t="n"/>
      <c r="U397" s="11">
        <f>IF($B397="","",IF($T397&lt;&gt;"","Repassado",IF($J397&gt;0,"Pendente","")))</f>
        <v/>
      </c>
      <c r="V397" s="6" t="n"/>
    </row>
    <row r="398">
      <c r="A398" s="12" t="n"/>
      <c r="B398" s="6" t="n"/>
      <c r="C398" s="11">
        <f>IF($B398="","",IFERROR(VLOOKUP($B398,Contratos!$A:$R,2,FALSE),""))</f>
        <v/>
      </c>
      <c r="D398" s="11">
        <f>IF($B398="","",IFERROR(VLOOKUP($B398,Contratos!$A:$R,3,FALSE),""))</f>
        <v/>
      </c>
      <c r="E398" s="7" t="n"/>
      <c r="F398" s="13">
        <f>IF($B398="","",IFERROR(VLOOKUP($B398,Contratos!$A:$R,7,FALSE),0))</f>
        <v/>
      </c>
      <c r="G398" s="8" t="n"/>
      <c r="H398" s="8" t="n"/>
      <c r="I398" s="13">
        <f>IF($B398="","",$F398+$G398+$H398)</f>
        <v/>
      </c>
      <c r="J398" s="8" t="n"/>
      <c r="K398" s="7" t="n"/>
      <c r="L398" s="6" t="n"/>
      <c r="M398" s="11">
        <f>IF($B398="","",IF(AND($J398&gt;0,$J398&gt;=$I398),"Recebido",IF($J398&gt;0,"Recebido parcial",IF(AND($E398&lt;&gt;"",TODAY()&gt;$E398),"Atrasado","Em aberto"))))</f>
        <v/>
      </c>
      <c r="N398" s="11">
        <f>IF($B398="","",IF($M398="Atrasado",TODAY()-$E398,IF(AND($K398&lt;&gt;"",$K398&gt;$E398),$K398-$E398,0)))</f>
        <v/>
      </c>
      <c r="O398" s="13">
        <f>IF($B398="","",$F398+$H398)</f>
        <v/>
      </c>
      <c r="P398" s="13">
        <f>IF($B398="","",IF($J398=0,0,ROUND($O398*IFERROR(VLOOKUP($B398,Contratos!$A:$R,10,FALSE),0),2)))</f>
        <v/>
      </c>
      <c r="Q398" s="8" t="n"/>
      <c r="R398" s="6" t="n"/>
      <c r="S398" s="13">
        <f>IF($B398="","",IF($J398=0,0,ROUND($J398-$P398-$Q398,2)))</f>
        <v/>
      </c>
      <c r="T398" s="7" t="n"/>
      <c r="U398" s="11">
        <f>IF($B398="","",IF($T398&lt;&gt;"","Repassado",IF($J398&gt;0,"Pendente","")))</f>
        <v/>
      </c>
      <c r="V398" s="6" t="n"/>
    </row>
    <row r="399">
      <c r="A399" s="12" t="n"/>
      <c r="B399" s="6" t="n"/>
      <c r="C399" s="11">
        <f>IF($B399="","",IFERROR(VLOOKUP($B399,Contratos!$A:$R,2,FALSE),""))</f>
        <v/>
      </c>
      <c r="D399" s="11">
        <f>IF($B399="","",IFERROR(VLOOKUP($B399,Contratos!$A:$R,3,FALSE),""))</f>
        <v/>
      </c>
      <c r="E399" s="7" t="n"/>
      <c r="F399" s="13">
        <f>IF($B399="","",IFERROR(VLOOKUP($B399,Contratos!$A:$R,7,FALSE),0))</f>
        <v/>
      </c>
      <c r="G399" s="8" t="n"/>
      <c r="H399" s="8" t="n"/>
      <c r="I399" s="13">
        <f>IF($B399="","",$F399+$G399+$H399)</f>
        <v/>
      </c>
      <c r="J399" s="8" t="n"/>
      <c r="K399" s="7" t="n"/>
      <c r="L399" s="6" t="n"/>
      <c r="M399" s="11">
        <f>IF($B399="","",IF(AND($J399&gt;0,$J399&gt;=$I399),"Recebido",IF($J399&gt;0,"Recebido parcial",IF(AND($E399&lt;&gt;"",TODAY()&gt;$E399),"Atrasado","Em aberto"))))</f>
        <v/>
      </c>
      <c r="N399" s="11">
        <f>IF($B399="","",IF($M399="Atrasado",TODAY()-$E399,IF(AND($K399&lt;&gt;"",$K399&gt;$E399),$K399-$E399,0)))</f>
        <v/>
      </c>
      <c r="O399" s="13">
        <f>IF($B399="","",$F399+$H399)</f>
        <v/>
      </c>
      <c r="P399" s="13">
        <f>IF($B399="","",IF($J399=0,0,ROUND($O399*IFERROR(VLOOKUP($B399,Contratos!$A:$R,10,FALSE),0),2)))</f>
        <v/>
      </c>
      <c r="Q399" s="8" t="n"/>
      <c r="R399" s="6" t="n"/>
      <c r="S399" s="13">
        <f>IF($B399="","",IF($J399=0,0,ROUND($J399-$P399-$Q399,2)))</f>
        <v/>
      </c>
      <c r="T399" s="7" t="n"/>
      <c r="U399" s="11">
        <f>IF($B399="","",IF($T399&lt;&gt;"","Repassado",IF($J399&gt;0,"Pendente","")))</f>
        <v/>
      </c>
      <c r="V399" s="6" t="n"/>
    </row>
    <row r="400">
      <c r="A400" s="12" t="n"/>
      <c r="B400" s="6" t="n"/>
      <c r="C400" s="11">
        <f>IF($B400="","",IFERROR(VLOOKUP($B400,Contratos!$A:$R,2,FALSE),""))</f>
        <v/>
      </c>
      <c r="D400" s="11">
        <f>IF($B400="","",IFERROR(VLOOKUP($B400,Contratos!$A:$R,3,FALSE),""))</f>
        <v/>
      </c>
      <c r="E400" s="7" t="n"/>
      <c r="F400" s="13">
        <f>IF($B400="","",IFERROR(VLOOKUP($B400,Contratos!$A:$R,7,FALSE),0))</f>
        <v/>
      </c>
      <c r="G400" s="8" t="n"/>
      <c r="H400" s="8" t="n"/>
      <c r="I400" s="13">
        <f>IF($B400="","",$F400+$G400+$H400)</f>
        <v/>
      </c>
      <c r="J400" s="8" t="n"/>
      <c r="K400" s="7" t="n"/>
      <c r="L400" s="6" t="n"/>
      <c r="M400" s="11">
        <f>IF($B400="","",IF(AND($J400&gt;0,$J400&gt;=$I400),"Recebido",IF($J400&gt;0,"Recebido parcial",IF(AND($E400&lt;&gt;"",TODAY()&gt;$E400),"Atrasado","Em aberto"))))</f>
        <v/>
      </c>
      <c r="N400" s="11">
        <f>IF($B400="","",IF($M400="Atrasado",TODAY()-$E400,IF(AND($K400&lt;&gt;"",$K400&gt;$E400),$K400-$E400,0)))</f>
        <v/>
      </c>
      <c r="O400" s="13">
        <f>IF($B400="","",$F400+$H400)</f>
        <v/>
      </c>
      <c r="P400" s="13">
        <f>IF($B400="","",IF($J400=0,0,ROUND($O400*IFERROR(VLOOKUP($B400,Contratos!$A:$R,10,FALSE),0),2)))</f>
        <v/>
      </c>
      <c r="Q400" s="8" t="n"/>
      <c r="R400" s="6" t="n"/>
      <c r="S400" s="13">
        <f>IF($B400="","",IF($J400=0,0,ROUND($J400-$P400-$Q400,2)))</f>
        <v/>
      </c>
      <c r="T400" s="7" t="n"/>
      <c r="U400" s="11">
        <f>IF($B400="","",IF($T400&lt;&gt;"","Repassado",IF($J400&gt;0,"Pendente","")))</f>
        <v/>
      </c>
      <c r="V400" s="6" t="n"/>
    </row>
    <row r="401">
      <c r="A401" s="12" t="n"/>
      <c r="B401" s="6" t="n"/>
      <c r="C401" s="11">
        <f>IF($B401="","",IFERROR(VLOOKUP($B401,Contratos!$A:$R,2,FALSE),""))</f>
        <v/>
      </c>
      <c r="D401" s="11">
        <f>IF($B401="","",IFERROR(VLOOKUP($B401,Contratos!$A:$R,3,FALSE),""))</f>
        <v/>
      </c>
      <c r="E401" s="7" t="n"/>
      <c r="F401" s="13">
        <f>IF($B401="","",IFERROR(VLOOKUP($B401,Contratos!$A:$R,7,FALSE),0))</f>
        <v/>
      </c>
      <c r="G401" s="8" t="n"/>
      <c r="H401" s="8" t="n"/>
      <c r="I401" s="13">
        <f>IF($B401="","",$F401+$G401+$H401)</f>
        <v/>
      </c>
      <c r="J401" s="8" t="n"/>
      <c r="K401" s="7" t="n"/>
      <c r="L401" s="6" t="n"/>
      <c r="M401" s="11">
        <f>IF($B401="","",IF(AND($J401&gt;0,$J401&gt;=$I401),"Recebido",IF($J401&gt;0,"Recebido parcial",IF(AND($E401&lt;&gt;"",TODAY()&gt;$E401),"Atrasado","Em aberto"))))</f>
        <v/>
      </c>
      <c r="N401" s="11">
        <f>IF($B401="","",IF($M401="Atrasado",TODAY()-$E401,IF(AND($K401&lt;&gt;"",$K401&gt;$E401),$K401-$E401,0)))</f>
        <v/>
      </c>
      <c r="O401" s="13">
        <f>IF($B401="","",$F401+$H401)</f>
        <v/>
      </c>
      <c r="P401" s="13">
        <f>IF($B401="","",IF($J401=0,0,ROUND($O401*IFERROR(VLOOKUP($B401,Contratos!$A:$R,10,FALSE),0),2)))</f>
        <v/>
      </c>
      <c r="Q401" s="8" t="n"/>
      <c r="R401" s="6" t="n"/>
      <c r="S401" s="13">
        <f>IF($B401="","",IF($J401=0,0,ROUND($J401-$P401-$Q401,2)))</f>
        <v/>
      </c>
      <c r="T401" s="7" t="n"/>
      <c r="U401" s="11">
        <f>IF($B401="","",IF($T401&lt;&gt;"","Repassado",IF($J401&gt;0,"Pendente","")))</f>
        <v/>
      </c>
      <c r="V401" s="6" t="n"/>
    </row>
    <row r="402">
      <c r="A402" s="12" t="n"/>
      <c r="B402" s="6" t="n"/>
      <c r="C402" s="11">
        <f>IF($B402="","",IFERROR(VLOOKUP($B402,Contratos!$A:$R,2,FALSE),""))</f>
        <v/>
      </c>
      <c r="D402" s="11">
        <f>IF($B402="","",IFERROR(VLOOKUP($B402,Contratos!$A:$R,3,FALSE),""))</f>
        <v/>
      </c>
      <c r="E402" s="7" t="n"/>
      <c r="F402" s="13">
        <f>IF($B402="","",IFERROR(VLOOKUP($B402,Contratos!$A:$R,7,FALSE),0))</f>
        <v/>
      </c>
      <c r="G402" s="8" t="n"/>
      <c r="H402" s="8" t="n"/>
      <c r="I402" s="13">
        <f>IF($B402="","",$F402+$G402+$H402)</f>
        <v/>
      </c>
      <c r="J402" s="8" t="n"/>
      <c r="K402" s="7" t="n"/>
      <c r="L402" s="6" t="n"/>
      <c r="M402" s="11">
        <f>IF($B402="","",IF(AND($J402&gt;0,$J402&gt;=$I402),"Recebido",IF($J402&gt;0,"Recebido parcial",IF(AND($E402&lt;&gt;"",TODAY()&gt;$E402),"Atrasado","Em aberto"))))</f>
        <v/>
      </c>
      <c r="N402" s="11">
        <f>IF($B402="","",IF($M402="Atrasado",TODAY()-$E402,IF(AND($K402&lt;&gt;"",$K402&gt;$E402),$K402-$E402,0)))</f>
        <v/>
      </c>
      <c r="O402" s="13">
        <f>IF($B402="","",$F402+$H402)</f>
        <v/>
      </c>
      <c r="P402" s="13">
        <f>IF($B402="","",IF($J402=0,0,ROUND($O402*IFERROR(VLOOKUP($B402,Contratos!$A:$R,10,FALSE),0),2)))</f>
        <v/>
      </c>
      <c r="Q402" s="8" t="n"/>
      <c r="R402" s="6" t="n"/>
      <c r="S402" s="13">
        <f>IF($B402="","",IF($J402=0,0,ROUND($J402-$P402-$Q402,2)))</f>
        <v/>
      </c>
      <c r="T402" s="7" t="n"/>
      <c r="U402" s="11">
        <f>IF($B402="","",IF($T402&lt;&gt;"","Repassado",IF($J402&gt;0,"Pendente","")))</f>
        <v/>
      </c>
      <c r="V402" s="6" t="n"/>
    </row>
    <row r="403">
      <c r="A403" s="12" t="n"/>
      <c r="B403" s="6" t="n"/>
      <c r="C403" s="11">
        <f>IF($B403="","",IFERROR(VLOOKUP($B403,Contratos!$A:$R,2,FALSE),""))</f>
        <v/>
      </c>
      <c r="D403" s="11">
        <f>IF($B403="","",IFERROR(VLOOKUP($B403,Contratos!$A:$R,3,FALSE),""))</f>
        <v/>
      </c>
      <c r="E403" s="7" t="n"/>
      <c r="F403" s="13">
        <f>IF($B403="","",IFERROR(VLOOKUP($B403,Contratos!$A:$R,7,FALSE),0))</f>
        <v/>
      </c>
      <c r="G403" s="8" t="n"/>
      <c r="H403" s="8" t="n"/>
      <c r="I403" s="13">
        <f>IF($B403="","",$F403+$G403+$H403)</f>
        <v/>
      </c>
      <c r="J403" s="8" t="n"/>
      <c r="K403" s="7" t="n"/>
      <c r="L403" s="6" t="n"/>
      <c r="M403" s="11">
        <f>IF($B403="","",IF(AND($J403&gt;0,$J403&gt;=$I403),"Recebido",IF($J403&gt;0,"Recebido parcial",IF(AND($E403&lt;&gt;"",TODAY()&gt;$E403),"Atrasado","Em aberto"))))</f>
        <v/>
      </c>
      <c r="N403" s="11">
        <f>IF($B403="","",IF($M403="Atrasado",TODAY()-$E403,IF(AND($K403&lt;&gt;"",$K403&gt;$E403),$K403-$E403,0)))</f>
        <v/>
      </c>
      <c r="O403" s="13">
        <f>IF($B403="","",$F403+$H403)</f>
        <v/>
      </c>
      <c r="P403" s="13">
        <f>IF($B403="","",IF($J403=0,0,ROUND($O403*IFERROR(VLOOKUP($B403,Contratos!$A:$R,10,FALSE),0),2)))</f>
        <v/>
      </c>
      <c r="Q403" s="8" t="n"/>
      <c r="R403" s="6" t="n"/>
      <c r="S403" s="13">
        <f>IF($B403="","",IF($J403=0,0,ROUND($J403-$P403-$Q403,2)))</f>
        <v/>
      </c>
      <c r="T403" s="7" t="n"/>
      <c r="U403" s="11">
        <f>IF($B403="","",IF($T403&lt;&gt;"","Repassado",IF($J403&gt;0,"Pendente","")))</f>
        <v/>
      </c>
      <c r="V403" s="6" t="n"/>
    </row>
    <row r="404">
      <c r="A404" s="12" t="n"/>
      <c r="B404" s="6" t="n"/>
      <c r="C404" s="11">
        <f>IF($B404="","",IFERROR(VLOOKUP($B404,Contratos!$A:$R,2,FALSE),""))</f>
        <v/>
      </c>
      <c r="D404" s="11">
        <f>IF($B404="","",IFERROR(VLOOKUP($B404,Contratos!$A:$R,3,FALSE),""))</f>
        <v/>
      </c>
      <c r="E404" s="7" t="n"/>
      <c r="F404" s="13">
        <f>IF($B404="","",IFERROR(VLOOKUP($B404,Contratos!$A:$R,7,FALSE),0))</f>
        <v/>
      </c>
      <c r="G404" s="8" t="n"/>
      <c r="H404" s="8" t="n"/>
      <c r="I404" s="13">
        <f>IF($B404="","",$F404+$G404+$H404)</f>
        <v/>
      </c>
      <c r="J404" s="8" t="n"/>
      <c r="K404" s="7" t="n"/>
      <c r="L404" s="6" t="n"/>
      <c r="M404" s="11">
        <f>IF($B404="","",IF(AND($J404&gt;0,$J404&gt;=$I404),"Recebido",IF($J404&gt;0,"Recebido parcial",IF(AND($E404&lt;&gt;"",TODAY()&gt;$E404),"Atrasado","Em aberto"))))</f>
        <v/>
      </c>
      <c r="N404" s="11">
        <f>IF($B404="","",IF($M404="Atrasado",TODAY()-$E404,IF(AND($K404&lt;&gt;"",$K404&gt;$E404),$K404-$E404,0)))</f>
        <v/>
      </c>
      <c r="O404" s="13">
        <f>IF($B404="","",$F404+$H404)</f>
        <v/>
      </c>
      <c r="P404" s="13">
        <f>IF($B404="","",IF($J404=0,0,ROUND($O404*IFERROR(VLOOKUP($B404,Contratos!$A:$R,10,FALSE),0),2)))</f>
        <v/>
      </c>
      <c r="Q404" s="8" t="n"/>
      <c r="R404" s="6" t="n"/>
      <c r="S404" s="13">
        <f>IF($B404="","",IF($J404=0,0,ROUND($J404-$P404-$Q404,2)))</f>
        <v/>
      </c>
      <c r="T404" s="7" t="n"/>
      <c r="U404" s="11">
        <f>IF($B404="","",IF($T404&lt;&gt;"","Repassado",IF($J404&gt;0,"Pendente","")))</f>
        <v/>
      </c>
      <c r="V404" s="6" t="n"/>
    </row>
    <row r="405">
      <c r="A405" s="12" t="n"/>
      <c r="B405" s="6" t="n"/>
      <c r="C405" s="11">
        <f>IF($B405="","",IFERROR(VLOOKUP($B405,Contratos!$A:$R,2,FALSE),""))</f>
        <v/>
      </c>
      <c r="D405" s="11">
        <f>IF($B405="","",IFERROR(VLOOKUP($B405,Contratos!$A:$R,3,FALSE),""))</f>
        <v/>
      </c>
      <c r="E405" s="7" t="n"/>
      <c r="F405" s="13">
        <f>IF($B405="","",IFERROR(VLOOKUP($B405,Contratos!$A:$R,7,FALSE),0))</f>
        <v/>
      </c>
      <c r="G405" s="8" t="n"/>
      <c r="H405" s="8" t="n"/>
      <c r="I405" s="13">
        <f>IF($B405="","",$F405+$G405+$H405)</f>
        <v/>
      </c>
      <c r="J405" s="8" t="n"/>
      <c r="K405" s="7" t="n"/>
      <c r="L405" s="6" t="n"/>
      <c r="M405" s="11">
        <f>IF($B405="","",IF(AND($J405&gt;0,$J405&gt;=$I405),"Recebido",IF($J405&gt;0,"Recebido parcial",IF(AND($E405&lt;&gt;"",TODAY()&gt;$E405),"Atrasado","Em aberto"))))</f>
        <v/>
      </c>
      <c r="N405" s="11">
        <f>IF($B405="","",IF($M405="Atrasado",TODAY()-$E405,IF(AND($K405&lt;&gt;"",$K405&gt;$E405),$K405-$E405,0)))</f>
        <v/>
      </c>
      <c r="O405" s="13">
        <f>IF($B405="","",$F405+$H405)</f>
        <v/>
      </c>
      <c r="P405" s="13">
        <f>IF($B405="","",IF($J405=0,0,ROUND($O405*IFERROR(VLOOKUP($B405,Contratos!$A:$R,10,FALSE),0),2)))</f>
        <v/>
      </c>
      <c r="Q405" s="8" t="n"/>
      <c r="R405" s="6" t="n"/>
      <c r="S405" s="13">
        <f>IF($B405="","",IF($J405=0,0,ROUND($J405-$P405-$Q405,2)))</f>
        <v/>
      </c>
      <c r="T405" s="7" t="n"/>
      <c r="U405" s="11">
        <f>IF($B405="","",IF($T405&lt;&gt;"","Repassado",IF($J405&gt;0,"Pendente","")))</f>
        <v/>
      </c>
      <c r="V405" s="6" t="n"/>
    </row>
    <row r="406">
      <c r="A406" s="12" t="n"/>
      <c r="B406" s="6" t="n"/>
      <c r="C406" s="11">
        <f>IF($B406="","",IFERROR(VLOOKUP($B406,Contratos!$A:$R,2,FALSE),""))</f>
        <v/>
      </c>
      <c r="D406" s="11">
        <f>IF($B406="","",IFERROR(VLOOKUP($B406,Contratos!$A:$R,3,FALSE),""))</f>
        <v/>
      </c>
      <c r="E406" s="7" t="n"/>
      <c r="F406" s="13">
        <f>IF($B406="","",IFERROR(VLOOKUP($B406,Contratos!$A:$R,7,FALSE),0))</f>
        <v/>
      </c>
      <c r="G406" s="8" t="n"/>
      <c r="H406" s="8" t="n"/>
      <c r="I406" s="13">
        <f>IF($B406="","",$F406+$G406+$H406)</f>
        <v/>
      </c>
      <c r="J406" s="8" t="n"/>
      <c r="K406" s="7" t="n"/>
      <c r="L406" s="6" t="n"/>
      <c r="M406" s="11">
        <f>IF($B406="","",IF(AND($J406&gt;0,$J406&gt;=$I406),"Recebido",IF($J406&gt;0,"Recebido parcial",IF(AND($E406&lt;&gt;"",TODAY()&gt;$E406),"Atrasado","Em aberto"))))</f>
        <v/>
      </c>
      <c r="N406" s="11">
        <f>IF($B406="","",IF($M406="Atrasado",TODAY()-$E406,IF(AND($K406&lt;&gt;"",$K406&gt;$E406),$K406-$E406,0)))</f>
        <v/>
      </c>
      <c r="O406" s="13">
        <f>IF($B406="","",$F406+$H406)</f>
        <v/>
      </c>
      <c r="P406" s="13">
        <f>IF($B406="","",IF($J406=0,0,ROUND($O406*IFERROR(VLOOKUP($B406,Contratos!$A:$R,10,FALSE),0),2)))</f>
        <v/>
      </c>
      <c r="Q406" s="8" t="n"/>
      <c r="R406" s="6" t="n"/>
      <c r="S406" s="13">
        <f>IF($B406="","",IF($J406=0,0,ROUND($J406-$P406-$Q406,2)))</f>
        <v/>
      </c>
      <c r="T406" s="7" t="n"/>
      <c r="U406" s="11">
        <f>IF($B406="","",IF($T406&lt;&gt;"","Repassado",IF($J406&gt;0,"Pendente","")))</f>
        <v/>
      </c>
      <c r="V406" s="6" t="n"/>
    </row>
    <row r="407">
      <c r="A407" s="12" t="n"/>
      <c r="B407" s="6" t="n"/>
      <c r="C407" s="11">
        <f>IF($B407="","",IFERROR(VLOOKUP($B407,Contratos!$A:$R,2,FALSE),""))</f>
        <v/>
      </c>
      <c r="D407" s="11">
        <f>IF($B407="","",IFERROR(VLOOKUP($B407,Contratos!$A:$R,3,FALSE),""))</f>
        <v/>
      </c>
      <c r="E407" s="7" t="n"/>
      <c r="F407" s="13">
        <f>IF($B407="","",IFERROR(VLOOKUP($B407,Contratos!$A:$R,7,FALSE),0))</f>
        <v/>
      </c>
      <c r="G407" s="8" t="n"/>
      <c r="H407" s="8" t="n"/>
      <c r="I407" s="13">
        <f>IF($B407="","",$F407+$G407+$H407)</f>
        <v/>
      </c>
      <c r="J407" s="8" t="n"/>
      <c r="K407" s="7" t="n"/>
      <c r="L407" s="6" t="n"/>
      <c r="M407" s="11">
        <f>IF($B407="","",IF(AND($J407&gt;0,$J407&gt;=$I407),"Recebido",IF($J407&gt;0,"Recebido parcial",IF(AND($E407&lt;&gt;"",TODAY()&gt;$E407),"Atrasado","Em aberto"))))</f>
        <v/>
      </c>
      <c r="N407" s="11">
        <f>IF($B407="","",IF($M407="Atrasado",TODAY()-$E407,IF(AND($K407&lt;&gt;"",$K407&gt;$E407),$K407-$E407,0)))</f>
        <v/>
      </c>
      <c r="O407" s="13">
        <f>IF($B407="","",$F407+$H407)</f>
        <v/>
      </c>
      <c r="P407" s="13">
        <f>IF($B407="","",IF($J407=0,0,ROUND($O407*IFERROR(VLOOKUP($B407,Contratos!$A:$R,10,FALSE),0),2)))</f>
        <v/>
      </c>
      <c r="Q407" s="8" t="n"/>
      <c r="R407" s="6" t="n"/>
      <c r="S407" s="13">
        <f>IF($B407="","",IF($J407=0,0,ROUND($J407-$P407-$Q407,2)))</f>
        <v/>
      </c>
      <c r="T407" s="7" t="n"/>
      <c r="U407" s="11">
        <f>IF($B407="","",IF($T407&lt;&gt;"","Repassado",IF($J407&gt;0,"Pendente","")))</f>
        <v/>
      </c>
      <c r="V407" s="6" t="n"/>
    </row>
    <row r="408">
      <c r="A408" s="12" t="n"/>
      <c r="B408" s="6" t="n"/>
      <c r="C408" s="11">
        <f>IF($B408="","",IFERROR(VLOOKUP($B408,Contratos!$A:$R,2,FALSE),""))</f>
        <v/>
      </c>
      <c r="D408" s="11">
        <f>IF($B408="","",IFERROR(VLOOKUP($B408,Contratos!$A:$R,3,FALSE),""))</f>
        <v/>
      </c>
      <c r="E408" s="7" t="n"/>
      <c r="F408" s="13">
        <f>IF($B408="","",IFERROR(VLOOKUP($B408,Contratos!$A:$R,7,FALSE),0))</f>
        <v/>
      </c>
      <c r="G408" s="8" t="n"/>
      <c r="H408" s="8" t="n"/>
      <c r="I408" s="13">
        <f>IF($B408="","",$F408+$G408+$H408)</f>
        <v/>
      </c>
      <c r="J408" s="8" t="n"/>
      <c r="K408" s="7" t="n"/>
      <c r="L408" s="6" t="n"/>
      <c r="M408" s="11">
        <f>IF($B408="","",IF(AND($J408&gt;0,$J408&gt;=$I408),"Recebido",IF($J408&gt;0,"Recebido parcial",IF(AND($E408&lt;&gt;"",TODAY()&gt;$E408),"Atrasado","Em aberto"))))</f>
        <v/>
      </c>
      <c r="N408" s="11">
        <f>IF($B408="","",IF($M408="Atrasado",TODAY()-$E408,IF(AND($K408&lt;&gt;"",$K408&gt;$E408),$K408-$E408,0)))</f>
        <v/>
      </c>
      <c r="O408" s="13">
        <f>IF($B408="","",$F408+$H408)</f>
        <v/>
      </c>
      <c r="P408" s="13">
        <f>IF($B408="","",IF($J408=0,0,ROUND($O408*IFERROR(VLOOKUP($B408,Contratos!$A:$R,10,FALSE),0),2)))</f>
        <v/>
      </c>
      <c r="Q408" s="8" t="n"/>
      <c r="R408" s="6" t="n"/>
      <c r="S408" s="13">
        <f>IF($B408="","",IF($J408=0,0,ROUND($J408-$P408-$Q408,2)))</f>
        <v/>
      </c>
      <c r="T408" s="7" t="n"/>
      <c r="U408" s="11">
        <f>IF($B408="","",IF($T408&lt;&gt;"","Repassado",IF($J408&gt;0,"Pendente","")))</f>
        <v/>
      </c>
      <c r="V408" s="6" t="n"/>
    </row>
    <row r="409">
      <c r="A409" s="12" t="n"/>
      <c r="B409" s="6" t="n"/>
      <c r="C409" s="11">
        <f>IF($B409="","",IFERROR(VLOOKUP($B409,Contratos!$A:$R,2,FALSE),""))</f>
        <v/>
      </c>
      <c r="D409" s="11">
        <f>IF($B409="","",IFERROR(VLOOKUP($B409,Contratos!$A:$R,3,FALSE),""))</f>
        <v/>
      </c>
      <c r="E409" s="7" t="n"/>
      <c r="F409" s="13">
        <f>IF($B409="","",IFERROR(VLOOKUP($B409,Contratos!$A:$R,7,FALSE),0))</f>
        <v/>
      </c>
      <c r="G409" s="8" t="n"/>
      <c r="H409" s="8" t="n"/>
      <c r="I409" s="13">
        <f>IF($B409="","",$F409+$G409+$H409)</f>
        <v/>
      </c>
      <c r="J409" s="8" t="n"/>
      <c r="K409" s="7" t="n"/>
      <c r="L409" s="6" t="n"/>
      <c r="M409" s="11">
        <f>IF($B409="","",IF(AND($J409&gt;0,$J409&gt;=$I409),"Recebido",IF($J409&gt;0,"Recebido parcial",IF(AND($E409&lt;&gt;"",TODAY()&gt;$E409),"Atrasado","Em aberto"))))</f>
        <v/>
      </c>
      <c r="N409" s="11">
        <f>IF($B409="","",IF($M409="Atrasado",TODAY()-$E409,IF(AND($K409&lt;&gt;"",$K409&gt;$E409),$K409-$E409,0)))</f>
        <v/>
      </c>
      <c r="O409" s="13">
        <f>IF($B409="","",$F409+$H409)</f>
        <v/>
      </c>
      <c r="P409" s="13">
        <f>IF($B409="","",IF($J409=0,0,ROUND($O409*IFERROR(VLOOKUP($B409,Contratos!$A:$R,10,FALSE),0),2)))</f>
        <v/>
      </c>
      <c r="Q409" s="8" t="n"/>
      <c r="R409" s="6" t="n"/>
      <c r="S409" s="13">
        <f>IF($B409="","",IF($J409=0,0,ROUND($J409-$P409-$Q409,2)))</f>
        <v/>
      </c>
      <c r="T409" s="7" t="n"/>
      <c r="U409" s="11">
        <f>IF($B409="","",IF($T409&lt;&gt;"","Repassado",IF($J409&gt;0,"Pendente","")))</f>
        <v/>
      </c>
      <c r="V409" s="6" t="n"/>
    </row>
    <row r="410">
      <c r="A410" s="12" t="n"/>
      <c r="B410" s="6" t="n"/>
      <c r="C410" s="11">
        <f>IF($B410="","",IFERROR(VLOOKUP($B410,Contratos!$A:$R,2,FALSE),""))</f>
        <v/>
      </c>
      <c r="D410" s="11">
        <f>IF($B410="","",IFERROR(VLOOKUP($B410,Contratos!$A:$R,3,FALSE),""))</f>
        <v/>
      </c>
      <c r="E410" s="7" t="n"/>
      <c r="F410" s="13">
        <f>IF($B410="","",IFERROR(VLOOKUP($B410,Contratos!$A:$R,7,FALSE),0))</f>
        <v/>
      </c>
      <c r="G410" s="8" t="n"/>
      <c r="H410" s="8" t="n"/>
      <c r="I410" s="13">
        <f>IF($B410="","",$F410+$G410+$H410)</f>
        <v/>
      </c>
      <c r="J410" s="8" t="n"/>
      <c r="K410" s="7" t="n"/>
      <c r="L410" s="6" t="n"/>
      <c r="M410" s="11">
        <f>IF($B410="","",IF(AND($J410&gt;0,$J410&gt;=$I410),"Recebido",IF($J410&gt;0,"Recebido parcial",IF(AND($E410&lt;&gt;"",TODAY()&gt;$E410),"Atrasado","Em aberto"))))</f>
        <v/>
      </c>
      <c r="N410" s="11">
        <f>IF($B410="","",IF($M410="Atrasado",TODAY()-$E410,IF(AND($K410&lt;&gt;"",$K410&gt;$E410),$K410-$E410,0)))</f>
        <v/>
      </c>
      <c r="O410" s="13">
        <f>IF($B410="","",$F410+$H410)</f>
        <v/>
      </c>
      <c r="P410" s="13">
        <f>IF($B410="","",IF($J410=0,0,ROUND($O410*IFERROR(VLOOKUP($B410,Contratos!$A:$R,10,FALSE),0),2)))</f>
        <v/>
      </c>
      <c r="Q410" s="8" t="n"/>
      <c r="R410" s="6" t="n"/>
      <c r="S410" s="13">
        <f>IF($B410="","",IF($J410=0,0,ROUND($J410-$P410-$Q410,2)))</f>
        <v/>
      </c>
      <c r="T410" s="7" t="n"/>
      <c r="U410" s="11">
        <f>IF($B410="","",IF($T410&lt;&gt;"","Repassado",IF($J410&gt;0,"Pendente","")))</f>
        <v/>
      </c>
      <c r="V410" s="6" t="n"/>
    </row>
    <row r="411">
      <c r="A411" s="12" t="n"/>
      <c r="B411" s="6" t="n"/>
      <c r="C411" s="11">
        <f>IF($B411="","",IFERROR(VLOOKUP($B411,Contratos!$A:$R,2,FALSE),""))</f>
        <v/>
      </c>
      <c r="D411" s="11">
        <f>IF($B411="","",IFERROR(VLOOKUP($B411,Contratos!$A:$R,3,FALSE),""))</f>
        <v/>
      </c>
      <c r="E411" s="7" t="n"/>
      <c r="F411" s="13">
        <f>IF($B411="","",IFERROR(VLOOKUP($B411,Contratos!$A:$R,7,FALSE),0))</f>
        <v/>
      </c>
      <c r="G411" s="8" t="n"/>
      <c r="H411" s="8" t="n"/>
      <c r="I411" s="13">
        <f>IF($B411="","",$F411+$G411+$H411)</f>
        <v/>
      </c>
      <c r="J411" s="8" t="n"/>
      <c r="K411" s="7" t="n"/>
      <c r="L411" s="6" t="n"/>
      <c r="M411" s="11">
        <f>IF($B411="","",IF(AND($J411&gt;0,$J411&gt;=$I411),"Recebido",IF($J411&gt;0,"Recebido parcial",IF(AND($E411&lt;&gt;"",TODAY()&gt;$E411),"Atrasado","Em aberto"))))</f>
        <v/>
      </c>
      <c r="N411" s="11">
        <f>IF($B411="","",IF($M411="Atrasado",TODAY()-$E411,IF(AND($K411&lt;&gt;"",$K411&gt;$E411),$K411-$E411,0)))</f>
        <v/>
      </c>
      <c r="O411" s="13">
        <f>IF($B411="","",$F411+$H411)</f>
        <v/>
      </c>
      <c r="P411" s="13">
        <f>IF($B411="","",IF($J411=0,0,ROUND($O411*IFERROR(VLOOKUP($B411,Contratos!$A:$R,10,FALSE),0),2)))</f>
        <v/>
      </c>
      <c r="Q411" s="8" t="n"/>
      <c r="R411" s="6" t="n"/>
      <c r="S411" s="13">
        <f>IF($B411="","",IF($J411=0,0,ROUND($J411-$P411-$Q411,2)))</f>
        <v/>
      </c>
      <c r="T411" s="7" t="n"/>
      <c r="U411" s="11">
        <f>IF($B411="","",IF($T411&lt;&gt;"","Repassado",IF($J411&gt;0,"Pendente","")))</f>
        <v/>
      </c>
      <c r="V411" s="6" t="n"/>
    </row>
    <row r="412">
      <c r="A412" s="12" t="n"/>
      <c r="B412" s="6" t="n"/>
      <c r="C412" s="11">
        <f>IF($B412="","",IFERROR(VLOOKUP($B412,Contratos!$A:$R,2,FALSE),""))</f>
        <v/>
      </c>
      <c r="D412" s="11">
        <f>IF($B412="","",IFERROR(VLOOKUP($B412,Contratos!$A:$R,3,FALSE),""))</f>
        <v/>
      </c>
      <c r="E412" s="7" t="n"/>
      <c r="F412" s="13">
        <f>IF($B412="","",IFERROR(VLOOKUP($B412,Contratos!$A:$R,7,FALSE),0))</f>
        <v/>
      </c>
      <c r="G412" s="8" t="n"/>
      <c r="H412" s="8" t="n"/>
      <c r="I412" s="13">
        <f>IF($B412="","",$F412+$G412+$H412)</f>
        <v/>
      </c>
      <c r="J412" s="8" t="n"/>
      <c r="K412" s="7" t="n"/>
      <c r="L412" s="6" t="n"/>
      <c r="M412" s="11">
        <f>IF($B412="","",IF(AND($J412&gt;0,$J412&gt;=$I412),"Recebido",IF($J412&gt;0,"Recebido parcial",IF(AND($E412&lt;&gt;"",TODAY()&gt;$E412),"Atrasado","Em aberto"))))</f>
        <v/>
      </c>
      <c r="N412" s="11">
        <f>IF($B412="","",IF($M412="Atrasado",TODAY()-$E412,IF(AND($K412&lt;&gt;"",$K412&gt;$E412),$K412-$E412,0)))</f>
        <v/>
      </c>
      <c r="O412" s="13">
        <f>IF($B412="","",$F412+$H412)</f>
        <v/>
      </c>
      <c r="P412" s="13">
        <f>IF($B412="","",IF($J412=0,0,ROUND($O412*IFERROR(VLOOKUP($B412,Contratos!$A:$R,10,FALSE),0),2)))</f>
        <v/>
      </c>
      <c r="Q412" s="8" t="n"/>
      <c r="R412" s="6" t="n"/>
      <c r="S412" s="13">
        <f>IF($B412="","",IF($J412=0,0,ROUND($J412-$P412-$Q412,2)))</f>
        <v/>
      </c>
      <c r="T412" s="7" t="n"/>
      <c r="U412" s="11">
        <f>IF($B412="","",IF($T412&lt;&gt;"","Repassado",IF($J412&gt;0,"Pendente","")))</f>
        <v/>
      </c>
      <c r="V412" s="6" t="n"/>
    </row>
    <row r="413">
      <c r="A413" s="12" t="n"/>
      <c r="B413" s="6" t="n"/>
      <c r="C413" s="11">
        <f>IF($B413="","",IFERROR(VLOOKUP($B413,Contratos!$A:$R,2,FALSE),""))</f>
        <v/>
      </c>
      <c r="D413" s="11">
        <f>IF($B413="","",IFERROR(VLOOKUP($B413,Contratos!$A:$R,3,FALSE),""))</f>
        <v/>
      </c>
      <c r="E413" s="7" t="n"/>
      <c r="F413" s="13">
        <f>IF($B413="","",IFERROR(VLOOKUP($B413,Contratos!$A:$R,7,FALSE),0))</f>
        <v/>
      </c>
      <c r="G413" s="8" t="n"/>
      <c r="H413" s="8" t="n"/>
      <c r="I413" s="13">
        <f>IF($B413="","",$F413+$G413+$H413)</f>
        <v/>
      </c>
      <c r="J413" s="8" t="n"/>
      <c r="K413" s="7" t="n"/>
      <c r="L413" s="6" t="n"/>
      <c r="M413" s="11">
        <f>IF($B413="","",IF(AND($J413&gt;0,$J413&gt;=$I413),"Recebido",IF($J413&gt;0,"Recebido parcial",IF(AND($E413&lt;&gt;"",TODAY()&gt;$E413),"Atrasado","Em aberto"))))</f>
        <v/>
      </c>
      <c r="N413" s="11">
        <f>IF($B413="","",IF($M413="Atrasado",TODAY()-$E413,IF(AND($K413&lt;&gt;"",$K413&gt;$E413),$K413-$E413,0)))</f>
        <v/>
      </c>
      <c r="O413" s="13">
        <f>IF($B413="","",$F413+$H413)</f>
        <v/>
      </c>
      <c r="P413" s="13">
        <f>IF($B413="","",IF($J413=0,0,ROUND($O413*IFERROR(VLOOKUP($B413,Contratos!$A:$R,10,FALSE),0),2)))</f>
        <v/>
      </c>
      <c r="Q413" s="8" t="n"/>
      <c r="R413" s="6" t="n"/>
      <c r="S413" s="13">
        <f>IF($B413="","",IF($J413=0,0,ROUND($J413-$P413-$Q413,2)))</f>
        <v/>
      </c>
      <c r="T413" s="7" t="n"/>
      <c r="U413" s="11">
        <f>IF($B413="","",IF($T413&lt;&gt;"","Repassado",IF($J413&gt;0,"Pendente","")))</f>
        <v/>
      </c>
      <c r="V413" s="6" t="n"/>
    </row>
    <row r="414">
      <c r="A414" s="12" t="n"/>
      <c r="B414" s="6" t="n"/>
      <c r="C414" s="11">
        <f>IF($B414="","",IFERROR(VLOOKUP($B414,Contratos!$A:$R,2,FALSE),""))</f>
        <v/>
      </c>
      <c r="D414" s="11">
        <f>IF($B414="","",IFERROR(VLOOKUP($B414,Contratos!$A:$R,3,FALSE),""))</f>
        <v/>
      </c>
      <c r="E414" s="7" t="n"/>
      <c r="F414" s="13">
        <f>IF($B414="","",IFERROR(VLOOKUP($B414,Contratos!$A:$R,7,FALSE),0))</f>
        <v/>
      </c>
      <c r="G414" s="8" t="n"/>
      <c r="H414" s="8" t="n"/>
      <c r="I414" s="13">
        <f>IF($B414="","",$F414+$G414+$H414)</f>
        <v/>
      </c>
      <c r="J414" s="8" t="n"/>
      <c r="K414" s="7" t="n"/>
      <c r="L414" s="6" t="n"/>
      <c r="M414" s="11">
        <f>IF($B414="","",IF(AND($J414&gt;0,$J414&gt;=$I414),"Recebido",IF($J414&gt;0,"Recebido parcial",IF(AND($E414&lt;&gt;"",TODAY()&gt;$E414),"Atrasado","Em aberto"))))</f>
        <v/>
      </c>
      <c r="N414" s="11">
        <f>IF($B414="","",IF($M414="Atrasado",TODAY()-$E414,IF(AND($K414&lt;&gt;"",$K414&gt;$E414),$K414-$E414,0)))</f>
        <v/>
      </c>
      <c r="O414" s="13">
        <f>IF($B414="","",$F414+$H414)</f>
        <v/>
      </c>
      <c r="P414" s="13">
        <f>IF($B414="","",IF($J414=0,0,ROUND($O414*IFERROR(VLOOKUP($B414,Contratos!$A:$R,10,FALSE),0),2)))</f>
        <v/>
      </c>
      <c r="Q414" s="8" t="n"/>
      <c r="R414" s="6" t="n"/>
      <c r="S414" s="13">
        <f>IF($B414="","",IF($J414=0,0,ROUND($J414-$P414-$Q414,2)))</f>
        <v/>
      </c>
      <c r="T414" s="7" t="n"/>
      <c r="U414" s="11">
        <f>IF($B414="","",IF($T414&lt;&gt;"","Repassado",IF($J414&gt;0,"Pendente","")))</f>
        <v/>
      </c>
      <c r="V414" s="6" t="n"/>
    </row>
    <row r="415">
      <c r="A415" s="12" t="n"/>
      <c r="B415" s="6" t="n"/>
      <c r="C415" s="11">
        <f>IF($B415="","",IFERROR(VLOOKUP($B415,Contratos!$A:$R,2,FALSE),""))</f>
        <v/>
      </c>
      <c r="D415" s="11">
        <f>IF($B415="","",IFERROR(VLOOKUP($B415,Contratos!$A:$R,3,FALSE),""))</f>
        <v/>
      </c>
      <c r="E415" s="7" t="n"/>
      <c r="F415" s="13">
        <f>IF($B415="","",IFERROR(VLOOKUP($B415,Contratos!$A:$R,7,FALSE),0))</f>
        <v/>
      </c>
      <c r="G415" s="8" t="n"/>
      <c r="H415" s="8" t="n"/>
      <c r="I415" s="13">
        <f>IF($B415="","",$F415+$G415+$H415)</f>
        <v/>
      </c>
      <c r="J415" s="8" t="n"/>
      <c r="K415" s="7" t="n"/>
      <c r="L415" s="6" t="n"/>
      <c r="M415" s="11">
        <f>IF($B415="","",IF(AND($J415&gt;0,$J415&gt;=$I415),"Recebido",IF($J415&gt;0,"Recebido parcial",IF(AND($E415&lt;&gt;"",TODAY()&gt;$E415),"Atrasado","Em aberto"))))</f>
        <v/>
      </c>
      <c r="N415" s="11">
        <f>IF($B415="","",IF($M415="Atrasado",TODAY()-$E415,IF(AND($K415&lt;&gt;"",$K415&gt;$E415),$K415-$E415,0)))</f>
        <v/>
      </c>
      <c r="O415" s="13">
        <f>IF($B415="","",$F415+$H415)</f>
        <v/>
      </c>
      <c r="P415" s="13">
        <f>IF($B415="","",IF($J415=0,0,ROUND($O415*IFERROR(VLOOKUP($B415,Contratos!$A:$R,10,FALSE),0),2)))</f>
        <v/>
      </c>
      <c r="Q415" s="8" t="n"/>
      <c r="R415" s="6" t="n"/>
      <c r="S415" s="13">
        <f>IF($B415="","",IF($J415=0,0,ROUND($J415-$P415-$Q415,2)))</f>
        <v/>
      </c>
      <c r="T415" s="7" t="n"/>
      <c r="U415" s="11">
        <f>IF($B415="","",IF($T415&lt;&gt;"","Repassado",IF($J415&gt;0,"Pendente","")))</f>
        <v/>
      </c>
      <c r="V415" s="6" t="n"/>
    </row>
    <row r="416">
      <c r="A416" s="12" t="n"/>
      <c r="B416" s="6" t="n"/>
      <c r="C416" s="11">
        <f>IF($B416="","",IFERROR(VLOOKUP($B416,Contratos!$A:$R,2,FALSE),""))</f>
        <v/>
      </c>
      <c r="D416" s="11">
        <f>IF($B416="","",IFERROR(VLOOKUP($B416,Contratos!$A:$R,3,FALSE),""))</f>
        <v/>
      </c>
      <c r="E416" s="7" t="n"/>
      <c r="F416" s="13">
        <f>IF($B416="","",IFERROR(VLOOKUP($B416,Contratos!$A:$R,7,FALSE),0))</f>
        <v/>
      </c>
      <c r="G416" s="8" t="n"/>
      <c r="H416" s="8" t="n"/>
      <c r="I416" s="13">
        <f>IF($B416="","",$F416+$G416+$H416)</f>
        <v/>
      </c>
      <c r="J416" s="8" t="n"/>
      <c r="K416" s="7" t="n"/>
      <c r="L416" s="6" t="n"/>
      <c r="M416" s="11">
        <f>IF($B416="","",IF(AND($J416&gt;0,$J416&gt;=$I416),"Recebido",IF($J416&gt;0,"Recebido parcial",IF(AND($E416&lt;&gt;"",TODAY()&gt;$E416),"Atrasado","Em aberto"))))</f>
        <v/>
      </c>
      <c r="N416" s="11">
        <f>IF($B416="","",IF($M416="Atrasado",TODAY()-$E416,IF(AND($K416&lt;&gt;"",$K416&gt;$E416),$K416-$E416,0)))</f>
        <v/>
      </c>
      <c r="O416" s="13">
        <f>IF($B416="","",$F416+$H416)</f>
        <v/>
      </c>
      <c r="P416" s="13">
        <f>IF($B416="","",IF($J416=0,0,ROUND($O416*IFERROR(VLOOKUP($B416,Contratos!$A:$R,10,FALSE),0),2)))</f>
        <v/>
      </c>
      <c r="Q416" s="8" t="n"/>
      <c r="R416" s="6" t="n"/>
      <c r="S416" s="13">
        <f>IF($B416="","",IF($J416=0,0,ROUND($J416-$P416-$Q416,2)))</f>
        <v/>
      </c>
      <c r="T416" s="7" t="n"/>
      <c r="U416" s="11">
        <f>IF($B416="","",IF($T416&lt;&gt;"","Repassado",IF($J416&gt;0,"Pendente","")))</f>
        <v/>
      </c>
      <c r="V416" s="6" t="n"/>
    </row>
    <row r="417">
      <c r="A417" s="12" t="n"/>
      <c r="B417" s="6" t="n"/>
      <c r="C417" s="11">
        <f>IF($B417="","",IFERROR(VLOOKUP($B417,Contratos!$A:$R,2,FALSE),""))</f>
        <v/>
      </c>
      <c r="D417" s="11">
        <f>IF($B417="","",IFERROR(VLOOKUP($B417,Contratos!$A:$R,3,FALSE),""))</f>
        <v/>
      </c>
      <c r="E417" s="7" t="n"/>
      <c r="F417" s="13">
        <f>IF($B417="","",IFERROR(VLOOKUP($B417,Contratos!$A:$R,7,FALSE),0))</f>
        <v/>
      </c>
      <c r="G417" s="8" t="n"/>
      <c r="H417" s="8" t="n"/>
      <c r="I417" s="13">
        <f>IF($B417="","",$F417+$G417+$H417)</f>
        <v/>
      </c>
      <c r="J417" s="8" t="n"/>
      <c r="K417" s="7" t="n"/>
      <c r="L417" s="6" t="n"/>
      <c r="M417" s="11">
        <f>IF($B417="","",IF(AND($J417&gt;0,$J417&gt;=$I417),"Recebido",IF($J417&gt;0,"Recebido parcial",IF(AND($E417&lt;&gt;"",TODAY()&gt;$E417),"Atrasado","Em aberto"))))</f>
        <v/>
      </c>
      <c r="N417" s="11">
        <f>IF($B417="","",IF($M417="Atrasado",TODAY()-$E417,IF(AND($K417&lt;&gt;"",$K417&gt;$E417),$K417-$E417,0)))</f>
        <v/>
      </c>
      <c r="O417" s="13">
        <f>IF($B417="","",$F417+$H417)</f>
        <v/>
      </c>
      <c r="P417" s="13">
        <f>IF($B417="","",IF($J417=0,0,ROUND($O417*IFERROR(VLOOKUP($B417,Contratos!$A:$R,10,FALSE),0),2)))</f>
        <v/>
      </c>
      <c r="Q417" s="8" t="n"/>
      <c r="R417" s="6" t="n"/>
      <c r="S417" s="13">
        <f>IF($B417="","",IF($J417=0,0,ROUND($J417-$P417-$Q417,2)))</f>
        <v/>
      </c>
      <c r="T417" s="7" t="n"/>
      <c r="U417" s="11">
        <f>IF($B417="","",IF($T417&lt;&gt;"","Repassado",IF($J417&gt;0,"Pendente","")))</f>
        <v/>
      </c>
      <c r="V417" s="6" t="n"/>
    </row>
    <row r="418">
      <c r="A418" s="12" t="n"/>
      <c r="B418" s="6" t="n"/>
      <c r="C418" s="11">
        <f>IF($B418="","",IFERROR(VLOOKUP($B418,Contratos!$A:$R,2,FALSE),""))</f>
        <v/>
      </c>
      <c r="D418" s="11">
        <f>IF($B418="","",IFERROR(VLOOKUP($B418,Contratos!$A:$R,3,FALSE),""))</f>
        <v/>
      </c>
      <c r="E418" s="7" t="n"/>
      <c r="F418" s="13">
        <f>IF($B418="","",IFERROR(VLOOKUP($B418,Contratos!$A:$R,7,FALSE),0))</f>
        <v/>
      </c>
      <c r="G418" s="8" t="n"/>
      <c r="H418" s="8" t="n"/>
      <c r="I418" s="13">
        <f>IF($B418="","",$F418+$G418+$H418)</f>
        <v/>
      </c>
      <c r="J418" s="8" t="n"/>
      <c r="K418" s="7" t="n"/>
      <c r="L418" s="6" t="n"/>
      <c r="M418" s="11">
        <f>IF($B418="","",IF(AND($J418&gt;0,$J418&gt;=$I418),"Recebido",IF($J418&gt;0,"Recebido parcial",IF(AND($E418&lt;&gt;"",TODAY()&gt;$E418),"Atrasado","Em aberto"))))</f>
        <v/>
      </c>
      <c r="N418" s="11">
        <f>IF($B418="","",IF($M418="Atrasado",TODAY()-$E418,IF(AND($K418&lt;&gt;"",$K418&gt;$E418),$K418-$E418,0)))</f>
        <v/>
      </c>
      <c r="O418" s="13">
        <f>IF($B418="","",$F418+$H418)</f>
        <v/>
      </c>
      <c r="P418" s="13">
        <f>IF($B418="","",IF($J418=0,0,ROUND($O418*IFERROR(VLOOKUP($B418,Contratos!$A:$R,10,FALSE),0),2)))</f>
        <v/>
      </c>
      <c r="Q418" s="8" t="n"/>
      <c r="R418" s="6" t="n"/>
      <c r="S418" s="13">
        <f>IF($B418="","",IF($J418=0,0,ROUND($J418-$P418-$Q418,2)))</f>
        <v/>
      </c>
      <c r="T418" s="7" t="n"/>
      <c r="U418" s="11">
        <f>IF($B418="","",IF($T418&lt;&gt;"","Repassado",IF($J418&gt;0,"Pendente","")))</f>
        <v/>
      </c>
      <c r="V418" s="6" t="n"/>
    </row>
    <row r="419">
      <c r="A419" s="12" t="n"/>
      <c r="B419" s="6" t="n"/>
      <c r="C419" s="11">
        <f>IF($B419="","",IFERROR(VLOOKUP($B419,Contratos!$A:$R,2,FALSE),""))</f>
        <v/>
      </c>
      <c r="D419" s="11">
        <f>IF($B419="","",IFERROR(VLOOKUP($B419,Contratos!$A:$R,3,FALSE),""))</f>
        <v/>
      </c>
      <c r="E419" s="7" t="n"/>
      <c r="F419" s="13">
        <f>IF($B419="","",IFERROR(VLOOKUP($B419,Contratos!$A:$R,7,FALSE),0))</f>
        <v/>
      </c>
      <c r="G419" s="8" t="n"/>
      <c r="H419" s="8" t="n"/>
      <c r="I419" s="13">
        <f>IF($B419="","",$F419+$G419+$H419)</f>
        <v/>
      </c>
      <c r="J419" s="8" t="n"/>
      <c r="K419" s="7" t="n"/>
      <c r="L419" s="6" t="n"/>
      <c r="M419" s="11">
        <f>IF($B419="","",IF(AND($J419&gt;0,$J419&gt;=$I419),"Recebido",IF($J419&gt;0,"Recebido parcial",IF(AND($E419&lt;&gt;"",TODAY()&gt;$E419),"Atrasado","Em aberto"))))</f>
        <v/>
      </c>
      <c r="N419" s="11">
        <f>IF($B419="","",IF($M419="Atrasado",TODAY()-$E419,IF(AND($K419&lt;&gt;"",$K419&gt;$E419),$K419-$E419,0)))</f>
        <v/>
      </c>
      <c r="O419" s="13">
        <f>IF($B419="","",$F419+$H419)</f>
        <v/>
      </c>
      <c r="P419" s="13">
        <f>IF($B419="","",IF($J419=0,0,ROUND($O419*IFERROR(VLOOKUP($B419,Contratos!$A:$R,10,FALSE),0),2)))</f>
        <v/>
      </c>
      <c r="Q419" s="8" t="n"/>
      <c r="R419" s="6" t="n"/>
      <c r="S419" s="13">
        <f>IF($B419="","",IF($J419=0,0,ROUND($J419-$P419-$Q419,2)))</f>
        <v/>
      </c>
      <c r="T419" s="7" t="n"/>
      <c r="U419" s="11">
        <f>IF($B419="","",IF($T419&lt;&gt;"","Repassado",IF($J419&gt;0,"Pendente","")))</f>
        <v/>
      </c>
      <c r="V419" s="6" t="n"/>
    </row>
    <row r="420">
      <c r="A420" s="12" t="n"/>
      <c r="B420" s="6" t="n"/>
      <c r="C420" s="11">
        <f>IF($B420="","",IFERROR(VLOOKUP($B420,Contratos!$A:$R,2,FALSE),""))</f>
        <v/>
      </c>
      <c r="D420" s="11">
        <f>IF($B420="","",IFERROR(VLOOKUP($B420,Contratos!$A:$R,3,FALSE),""))</f>
        <v/>
      </c>
      <c r="E420" s="7" t="n"/>
      <c r="F420" s="13">
        <f>IF($B420="","",IFERROR(VLOOKUP($B420,Contratos!$A:$R,7,FALSE),0))</f>
        <v/>
      </c>
      <c r="G420" s="8" t="n"/>
      <c r="H420" s="8" t="n"/>
      <c r="I420" s="13">
        <f>IF($B420="","",$F420+$G420+$H420)</f>
        <v/>
      </c>
      <c r="J420" s="8" t="n"/>
      <c r="K420" s="7" t="n"/>
      <c r="L420" s="6" t="n"/>
      <c r="M420" s="11">
        <f>IF($B420="","",IF(AND($J420&gt;0,$J420&gt;=$I420),"Recebido",IF($J420&gt;0,"Recebido parcial",IF(AND($E420&lt;&gt;"",TODAY()&gt;$E420),"Atrasado","Em aberto"))))</f>
        <v/>
      </c>
      <c r="N420" s="11">
        <f>IF($B420="","",IF($M420="Atrasado",TODAY()-$E420,IF(AND($K420&lt;&gt;"",$K420&gt;$E420),$K420-$E420,0)))</f>
        <v/>
      </c>
      <c r="O420" s="13">
        <f>IF($B420="","",$F420+$H420)</f>
        <v/>
      </c>
      <c r="P420" s="13">
        <f>IF($B420="","",IF($J420=0,0,ROUND($O420*IFERROR(VLOOKUP($B420,Contratos!$A:$R,10,FALSE),0),2)))</f>
        <v/>
      </c>
      <c r="Q420" s="8" t="n"/>
      <c r="R420" s="6" t="n"/>
      <c r="S420" s="13">
        <f>IF($B420="","",IF($J420=0,0,ROUND($J420-$P420-$Q420,2)))</f>
        <v/>
      </c>
      <c r="T420" s="7" t="n"/>
      <c r="U420" s="11">
        <f>IF($B420="","",IF($T420&lt;&gt;"","Repassado",IF($J420&gt;0,"Pendente","")))</f>
        <v/>
      </c>
      <c r="V420" s="6" t="n"/>
    </row>
    <row r="421">
      <c r="A421" s="12" t="n"/>
      <c r="B421" s="6" t="n"/>
      <c r="C421" s="11">
        <f>IF($B421="","",IFERROR(VLOOKUP($B421,Contratos!$A:$R,2,FALSE),""))</f>
        <v/>
      </c>
      <c r="D421" s="11">
        <f>IF($B421="","",IFERROR(VLOOKUP($B421,Contratos!$A:$R,3,FALSE),""))</f>
        <v/>
      </c>
      <c r="E421" s="7" t="n"/>
      <c r="F421" s="13">
        <f>IF($B421="","",IFERROR(VLOOKUP($B421,Contratos!$A:$R,7,FALSE),0))</f>
        <v/>
      </c>
      <c r="G421" s="8" t="n"/>
      <c r="H421" s="8" t="n"/>
      <c r="I421" s="13">
        <f>IF($B421="","",$F421+$G421+$H421)</f>
        <v/>
      </c>
      <c r="J421" s="8" t="n"/>
      <c r="K421" s="7" t="n"/>
      <c r="L421" s="6" t="n"/>
      <c r="M421" s="11">
        <f>IF($B421="","",IF(AND($J421&gt;0,$J421&gt;=$I421),"Recebido",IF($J421&gt;0,"Recebido parcial",IF(AND($E421&lt;&gt;"",TODAY()&gt;$E421),"Atrasado","Em aberto"))))</f>
        <v/>
      </c>
      <c r="N421" s="11">
        <f>IF($B421="","",IF($M421="Atrasado",TODAY()-$E421,IF(AND($K421&lt;&gt;"",$K421&gt;$E421),$K421-$E421,0)))</f>
        <v/>
      </c>
      <c r="O421" s="13">
        <f>IF($B421="","",$F421+$H421)</f>
        <v/>
      </c>
      <c r="P421" s="13">
        <f>IF($B421="","",IF($J421=0,0,ROUND($O421*IFERROR(VLOOKUP($B421,Contratos!$A:$R,10,FALSE),0),2)))</f>
        <v/>
      </c>
      <c r="Q421" s="8" t="n"/>
      <c r="R421" s="6" t="n"/>
      <c r="S421" s="13">
        <f>IF($B421="","",IF($J421=0,0,ROUND($J421-$P421-$Q421,2)))</f>
        <v/>
      </c>
      <c r="T421" s="7" t="n"/>
      <c r="U421" s="11">
        <f>IF($B421="","",IF($T421&lt;&gt;"","Repassado",IF($J421&gt;0,"Pendente","")))</f>
        <v/>
      </c>
      <c r="V421" s="6" t="n"/>
    </row>
    <row r="422">
      <c r="A422" s="12" t="n"/>
      <c r="B422" s="6" t="n"/>
      <c r="C422" s="11">
        <f>IF($B422="","",IFERROR(VLOOKUP($B422,Contratos!$A:$R,2,FALSE),""))</f>
        <v/>
      </c>
      <c r="D422" s="11">
        <f>IF($B422="","",IFERROR(VLOOKUP($B422,Contratos!$A:$R,3,FALSE),""))</f>
        <v/>
      </c>
      <c r="E422" s="7" t="n"/>
      <c r="F422" s="13">
        <f>IF($B422="","",IFERROR(VLOOKUP($B422,Contratos!$A:$R,7,FALSE),0))</f>
        <v/>
      </c>
      <c r="G422" s="8" t="n"/>
      <c r="H422" s="8" t="n"/>
      <c r="I422" s="13">
        <f>IF($B422="","",$F422+$G422+$H422)</f>
        <v/>
      </c>
      <c r="J422" s="8" t="n"/>
      <c r="K422" s="7" t="n"/>
      <c r="L422" s="6" t="n"/>
      <c r="M422" s="11">
        <f>IF($B422="","",IF(AND($J422&gt;0,$J422&gt;=$I422),"Recebido",IF($J422&gt;0,"Recebido parcial",IF(AND($E422&lt;&gt;"",TODAY()&gt;$E422),"Atrasado","Em aberto"))))</f>
        <v/>
      </c>
      <c r="N422" s="11">
        <f>IF($B422="","",IF($M422="Atrasado",TODAY()-$E422,IF(AND($K422&lt;&gt;"",$K422&gt;$E422),$K422-$E422,0)))</f>
        <v/>
      </c>
      <c r="O422" s="13">
        <f>IF($B422="","",$F422+$H422)</f>
        <v/>
      </c>
      <c r="P422" s="13">
        <f>IF($B422="","",IF($J422=0,0,ROUND($O422*IFERROR(VLOOKUP($B422,Contratos!$A:$R,10,FALSE),0),2)))</f>
        <v/>
      </c>
      <c r="Q422" s="8" t="n"/>
      <c r="R422" s="6" t="n"/>
      <c r="S422" s="13">
        <f>IF($B422="","",IF($J422=0,0,ROUND($J422-$P422-$Q422,2)))</f>
        <v/>
      </c>
      <c r="T422" s="7" t="n"/>
      <c r="U422" s="11">
        <f>IF($B422="","",IF($T422&lt;&gt;"","Repassado",IF($J422&gt;0,"Pendente","")))</f>
        <v/>
      </c>
      <c r="V422" s="6" t="n"/>
    </row>
    <row r="423">
      <c r="A423" s="12" t="n"/>
      <c r="B423" s="6" t="n"/>
      <c r="C423" s="11">
        <f>IF($B423="","",IFERROR(VLOOKUP($B423,Contratos!$A:$R,2,FALSE),""))</f>
        <v/>
      </c>
      <c r="D423" s="11">
        <f>IF($B423="","",IFERROR(VLOOKUP($B423,Contratos!$A:$R,3,FALSE),""))</f>
        <v/>
      </c>
      <c r="E423" s="7" t="n"/>
      <c r="F423" s="13">
        <f>IF($B423="","",IFERROR(VLOOKUP($B423,Contratos!$A:$R,7,FALSE),0))</f>
        <v/>
      </c>
      <c r="G423" s="8" t="n"/>
      <c r="H423" s="8" t="n"/>
      <c r="I423" s="13">
        <f>IF($B423="","",$F423+$G423+$H423)</f>
        <v/>
      </c>
      <c r="J423" s="8" t="n"/>
      <c r="K423" s="7" t="n"/>
      <c r="L423" s="6" t="n"/>
      <c r="M423" s="11">
        <f>IF($B423="","",IF(AND($J423&gt;0,$J423&gt;=$I423),"Recebido",IF($J423&gt;0,"Recebido parcial",IF(AND($E423&lt;&gt;"",TODAY()&gt;$E423),"Atrasado","Em aberto"))))</f>
        <v/>
      </c>
      <c r="N423" s="11">
        <f>IF($B423="","",IF($M423="Atrasado",TODAY()-$E423,IF(AND($K423&lt;&gt;"",$K423&gt;$E423),$K423-$E423,0)))</f>
        <v/>
      </c>
      <c r="O423" s="13">
        <f>IF($B423="","",$F423+$H423)</f>
        <v/>
      </c>
      <c r="P423" s="13">
        <f>IF($B423="","",IF($J423=0,0,ROUND($O423*IFERROR(VLOOKUP($B423,Contratos!$A:$R,10,FALSE),0),2)))</f>
        <v/>
      </c>
      <c r="Q423" s="8" t="n"/>
      <c r="R423" s="6" t="n"/>
      <c r="S423" s="13">
        <f>IF($B423="","",IF($J423=0,0,ROUND($J423-$P423-$Q423,2)))</f>
        <v/>
      </c>
      <c r="T423" s="7" t="n"/>
      <c r="U423" s="11">
        <f>IF($B423="","",IF($T423&lt;&gt;"","Repassado",IF($J423&gt;0,"Pendente","")))</f>
        <v/>
      </c>
      <c r="V423" s="6" t="n"/>
    </row>
    <row r="424">
      <c r="A424" s="12" t="n"/>
      <c r="B424" s="6" t="n"/>
      <c r="C424" s="11">
        <f>IF($B424="","",IFERROR(VLOOKUP($B424,Contratos!$A:$R,2,FALSE),""))</f>
        <v/>
      </c>
      <c r="D424" s="11">
        <f>IF($B424="","",IFERROR(VLOOKUP($B424,Contratos!$A:$R,3,FALSE),""))</f>
        <v/>
      </c>
      <c r="E424" s="7" t="n"/>
      <c r="F424" s="13">
        <f>IF($B424="","",IFERROR(VLOOKUP($B424,Contratos!$A:$R,7,FALSE),0))</f>
        <v/>
      </c>
      <c r="G424" s="8" t="n"/>
      <c r="H424" s="8" t="n"/>
      <c r="I424" s="13">
        <f>IF($B424="","",$F424+$G424+$H424)</f>
        <v/>
      </c>
      <c r="J424" s="8" t="n"/>
      <c r="K424" s="7" t="n"/>
      <c r="L424" s="6" t="n"/>
      <c r="M424" s="11">
        <f>IF($B424="","",IF(AND($J424&gt;0,$J424&gt;=$I424),"Recebido",IF($J424&gt;0,"Recebido parcial",IF(AND($E424&lt;&gt;"",TODAY()&gt;$E424),"Atrasado","Em aberto"))))</f>
        <v/>
      </c>
      <c r="N424" s="11">
        <f>IF($B424="","",IF($M424="Atrasado",TODAY()-$E424,IF(AND($K424&lt;&gt;"",$K424&gt;$E424),$K424-$E424,0)))</f>
        <v/>
      </c>
      <c r="O424" s="13">
        <f>IF($B424="","",$F424+$H424)</f>
        <v/>
      </c>
      <c r="P424" s="13">
        <f>IF($B424="","",IF($J424=0,0,ROUND($O424*IFERROR(VLOOKUP($B424,Contratos!$A:$R,10,FALSE),0),2)))</f>
        <v/>
      </c>
      <c r="Q424" s="8" t="n"/>
      <c r="R424" s="6" t="n"/>
      <c r="S424" s="13">
        <f>IF($B424="","",IF($J424=0,0,ROUND($J424-$P424-$Q424,2)))</f>
        <v/>
      </c>
      <c r="T424" s="7" t="n"/>
      <c r="U424" s="11">
        <f>IF($B424="","",IF($T424&lt;&gt;"","Repassado",IF($J424&gt;0,"Pendente","")))</f>
        <v/>
      </c>
      <c r="V424" s="6" t="n"/>
    </row>
    <row r="425">
      <c r="A425" s="12" t="n"/>
      <c r="B425" s="6" t="n"/>
      <c r="C425" s="11">
        <f>IF($B425="","",IFERROR(VLOOKUP($B425,Contratos!$A:$R,2,FALSE),""))</f>
        <v/>
      </c>
      <c r="D425" s="11">
        <f>IF($B425="","",IFERROR(VLOOKUP($B425,Contratos!$A:$R,3,FALSE),""))</f>
        <v/>
      </c>
      <c r="E425" s="7" t="n"/>
      <c r="F425" s="13">
        <f>IF($B425="","",IFERROR(VLOOKUP($B425,Contratos!$A:$R,7,FALSE),0))</f>
        <v/>
      </c>
      <c r="G425" s="8" t="n"/>
      <c r="H425" s="8" t="n"/>
      <c r="I425" s="13">
        <f>IF($B425="","",$F425+$G425+$H425)</f>
        <v/>
      </c>
      <c r="J425" s="8" t="n"/>
      <c r="K425" s="7" t="n"/>
      <c r="L425" s="6" t="n"/>
      <c r="M425" s="11">
        <f>IF($B425="","",IF(AND($J425&gt;0,$J425&gt;=$I425),"Recebido",IF($J425&gt;0,"Recebido parcial",IF(AND($E425&lt;&gt;"",TODAY()&gt;$E425),"Atrasado","Em aberto"))))</f>
        <v/>
      </c>
      <c r="N425" s="11">
        <f>IF($B425="","",IF($M425="Atrasado",TODAY()-$E425,IF(AND($K425&lt;&gt;"",$K425&gt;$E425),$K425-$E425,0)))</f>
        <v/>
      </c>
      <c r="O425" s="13">
        <f>IF($B425="","",$F425+$H425)</f>
        <v/>
      </c>
      <c r="P425" s="13">
        <f>IF($B425="","",IF($J425=0,0,ROUND($O425*IFERROR(VLOOKUP($B425,Contratos!$A:$R,10,FALSE),0),2)))</f>
        <v/>
      </c>
      <c r="Q425" s="8" t="n"/>
      <c r="R425" s="6" t="n"/>
      <c r="S425" s="13">
        <f>IF($B425="","",IF($J425=0,0,ROUND($J425-$P425-$Q425,2)))</f>
        <v/>
      </c>
      <c r="T425" s="7" t="n"/>
      <c r="U425" s="11">
        <f>IF($B425="","",IF($T425&lt;&gt;"","Repassado",IF($J425&gt;0,"Pendente","")))</f>
        <v/>
      </c>
      <c r="V425" s="6" t="n"/>
    </row>
    <row r="426">
      <c r="A426" s="12" t="n"/>
      <c r="B426" s="6" t="n"/>
      <c r="C426" s="11">
        <f>IF($B426="","",IFERROR(VLOOKUP($B426,Contratos!$A:$R,2,FALSE),""))</f>
        <v/>
      </c>
      <c r="D426" s="11">
        <f>IF($B426="","",IFERROR(VLOOKUP($B426,Contratos!$A:$R,3,FALSE),""))</f>
        <v/>
      </c>
      <c r="E426" s="7" t="n"/>
      <c r="F426" s="13">
        <f>IF($B426="","",IFERROR(VLOOKUP($B426,Contratos!$A:$R,7,FALSE),0))</f>
        <v/>
      </c>
      <c r="G426" s="8" t="n"/>
      <c r="H426" s="8" t="n"/>
      <c r="I426" s="13">
        <f>IF($B426="","",$F426+$G426+$H426)</f>
        <v/>
      </c>
      <c r="J426" s="8" t="n"/>
      <c r="K426" s="7" t="n"/>
      <c r="L426" s="6" t="n"/>
      <c r="M426" s="11">
        <f>IF($B426="","",IF(AND($J426&gt;0,$J426&gt;=$I426),"Recebido",IF($J426&gt;0,"Recebido parcial",IF(AND($E426&lt;&gt;"",TODAY()&gt;$E426),"Atrasado","Em aberto"))))</f>
        <v/>
      </c>
      <c r="N426" s="11">
        <f>IF($B426="","",IF($M426="Atrasado",TODAY()-$E426,IF(AND($K426&lt;&gt;"",$K426&gt;$E426),$K426-$E426,0)))</f>
        <v/>
      </c>
      <c r="O426" s="13">
        <f>IF($B426="","",$F426+$H426)</f>
        <v/>
      </c>
      <c r="P426" s="13">
        <f>IF($B426="","",IF($J426=0,0,ROUND($O426*IFERROR(VLOOKUP($B426,Contratos!$A:$R,10,FALSE),0),2)))</f>
        <v/>
      </c>
      <c r="Q426" s="8" t="n"/>
      <c r="R426" s="6" t="n"/>
      <c r="S426" s="13">
        <f>IF($B426="","",IF($J426=0,0,ROUND($J426-$P426-$Q426,2)))</f>
        <v/>
      </c>
      <c r="T426" s="7" t="n"/>
      <c r="U426" s="11">
        <f>IF($B426="","",IF($T426&lt;&gt;"","Repassado",IF($J426&gt;0,"Pendente","")))</f>
        <v/>
      </c>
      <c r="V426" s="6" t="n"/>
    </row>
    <row r="427">
      <c r="A427" s="12" t="n"/>
      <c r="B427" s="6" t="n"/>
      <c r="C427" s="11">
        <f>IF($B427="","",IFERROR(VLOOKUP($B427,Contratos!$A:$R,2,FALSE),""))</f>
        <v/>
      </c>
      <c r="D427" s="11">
        <f>IF($B427="","",IFERROR(VLOOKUP($B427,Contratos!$A:$R,3,FALSE),""))</f>
        <v/>
      </c>
      <c r="E427" s="7" t="n"/>
      <c r="F427" s="13">
        <f>IF($B427="","",IFERROR(VLOOKUP($B427,Contratos!$A:$R,7,FALSE),0))</f>
        <v/>
      </c>
      <c r="G427" s="8" t="n"/>
      <c r="H427" s="8" t="n"/>
      <c r="I427" s="13">
        <f>IF($B427="","",$F427+$G427+$H427)</f>
        <v/>
      </c>
      <c r="J427" s="8" t="n"/>
      <c r="K427" s="7" t="n"/>
      <c r="L427" s="6" t="n"/>
      <c r="M427" s="11">
        <f>IF($B427="","",IF(AND($J427&gt;0,$J427&gt;=$I427),"Recebido",IF($J427&gt;0,"Recebido parcial",IF(AND($E427&lt;&gt;"",TODAY()&gt;$E427),"Atrasado","Em aberto"))))</f>
        <v/>
      </c>
      <c r="N427" s="11">
        <f>IF($B427="","",IF($M427="Atrasado",TODAY()-$E427,IF(AND($K427&lt;&gt;"",$K427&gt;$E427),$K427-$E427,0)))</f>
        <v/>
      </c>
      <c r="O427" s="13">
        <f>IF($B427="","",$F427+$H427)</f>
        <v/>
      </c>
      <c r="P427" s="13">
        <f>IF($B427="","",IF($J427=0,0,ROUND($O427*IFERROR(VLOOKUP($B427,Contratos!$A:$R,10,FALSE),0),2)))</f>
        <v/>
      </c>
      <c r="Q427" s="8" t="n"/>
      <c r="R427" s="6" t="n"/>
      <c r="S427" s="13">
        <f>IF($B427="","",IF($J427=0,0,ROUND($J427-$P427-$Q427,2)))</f>
        <v/>
      </c>
      <c r="T427" s="7" t="n"/>
      <c r="U427" s="11">
        <f>IF($B427="","",IF($T427&lt;&gt;"","Repassado",IF($J427&gt;0,"Pendente","")))</f>
        <v/>
      </c>
      <c r="V427" s="6" t="n"/>
    </row>
    <row r="428">
      <c r="A428" s="12" t="n"/>
      <c r="B428" s="6" t="n"/>
      <c r="C428" s="11">
        <f>IF($B428="","",IFERROR(VLOOKUP($B428,Contratos!$A:$R,2,FALSE),""))</f>
        <v/>
      </c>
      <c r="D428" s="11">
        <f>IF($B428="","",IFERROR(VLOOKUP($B428,Contratos!$A:$R,3,FALSE),""))</f>
        <v/>
      </c>
      <c r="E428" s="7" t="n"/>
      <c r="F428" s="13">
        <f>IF($B428="","",IFERROR(VLOOKUP($B428,Contratos!$A:$R,7,FALSE),0))</f>
        <v/>
      </c>
      <c r="G428" s="8" t="n"/>
      <c r="H428" s="8" t="n"/>
      <c r="I428" s="13">
        <f>IF($B428="","",$F428+$G428+$H428)</f>
        <v/>
      </c>
      <c r="J428" s="8" t="n"/>
      <c r="K428" s="7" t="n"/>
      <c r="L428" s="6" t="n"/>
      <c r="M428" s="11">
        <f>IF($B428="","",IF(AND($J428&gt;0,$J428&gt;=$I428),"Recebido",IF($J428&gt;0,"Recebido parcial",IF(AND($E428&lt;&gt;"",TODAY()&gt;$E428),"Atrasado","Em aberto"))))</f>
        <v/>
      </c>
      <c r="N428" s="11">
        <f>IF($B428="","",IF($M428="Atrasado",TODAY()-$E428,IF(AND($K428&lt;&gt;"",$K428&gt;$E428),$K428-$E428,0)))</f>
        <v/>
      </c>
      <c r="O428" s="13">
        <f>IF($B428="","",$F428+$H428)</f>
        <v/>
      </c>
      <c r="P428" s="13">
        <f>IF($B428="","",IF($J428=0,0,ROUND($O428*IFERROR(VLOOKUP($B428,Contratos!$A:$R,10,FALSE),0),2)))</f>
        <v/>
      </c>
      <c r="Q428" s="8" t="n"/>
      <c r="R428" s="6" t="n"/>
      <c r="S428" s="13">
        <f>IF($B428="","",IF($J428=0,0,ROUND($J428-$P428-$Q428,2)))</f>
        <v/>
      </c>
      <c r="T428" s="7" t="n"/>
      <c r="U428" s="11">
        <f>IF($B428="","",IF($T428&lt;&gt;"","Repassado",IF($J428&gt;0,"Pendente","")))</f>
        <v/>
      </c>
      <c r="V428" s="6" t="n"/>
    </row>
    <row r="429">
      <c r="A429" s="12" t="n"/>
      <c r="B429" s="6" t="n"/>
      <c r="C429" s="11">
        <f>IF($B429="","",IFERROR(VLOOKUP($B429,Contratos!$A:$R,2,FALSE),""))</f>
        <v/>
      </c>
      <c r="D429" s="11">
        <f>IF($B429="","",IFERROR(VLOOKUP($B429,Contratos!$A:$R,3,FALSE),""))</f>
        <v/>
      </c>
      <c r="E429" s="7" t="n"/>
      <c r="F429" s="13">
        <f>IF($B429="","",IFERROR(VLOOKUP($B429,Contratos!$A:$R,7,FALSE),0))</f>
        <v/>
      </c>
      <c r="G429" s="8" t="n"/>
      <c r="H429" s="8" t="n"/>
      <c r="I429" s="13">
        <f>IF($B429="","",$F429+$G429+$H429)</f>
        <v/>
      </c>
      <c r="J429" s="8" t="n"/>
      <c r="K429" s="7" t="n"/>
      <c r="L429" s="6" t="n"/>
      <c r="M429" s="11">
        <f>IF($B429="","",IF(AND($J429&gt;0,$J429&gt;=$I429),"Recebido",IF($J429&gt;0,"Recebido parcial",IF(AND($E429&lt;&gt;"",TODAY()&gt;$E429),"Atrasado","Em aberto"))))</f>
        <v/>
      </c>
      <c r="N429" s="11">
        <f>IF($B429="","",IF($M429="Atrasado",TODAY()-$E429,IF(AND($K429&lt;&gt;"",$K429&gt;$E429),$K429-$E429,0)))</f>
        <v/>
      </c>
      <c r="O429" s="13">
        <f>IF($B429="","",$F429+$H429)</f>
        <v/>
      </c>
      <c r="P429" s="13">
        <f>IF($B429="","",IF($J429=0,0,ROUND($O429*IFERROR(VLOOKUP($B429,Contratos!$A:$R,10,FALSE),0),2)))</f>
        <v/>
      </c>
      <c r="Q429" s="8" t="n"/>
      <c r="R429" s="6" t="n"/>
      <c r="S429" s="13">
        <f>IF($B429="","",IF($J429=0,0,ROUND($J429-$P429-$Q429,2)))</f>
        <v/>
      </c>
      <c r="T429" s="7" t="n"/>
      <c r="U429" s="11">
        <f>IF($B429="","",IF($T429&lt;&gt;"","Repassado",IF($J429&gt;0,"Pendente","")))</f>
        <v/>
      </c>
      <c r="V429" s="6" t="n"/>
    </row>
    <row r="430">
      <c r="A430" s="12" t="n"/>
      <c r="B430" s="6" t="n"/>
      <c r="C430" s="11">
        <f>IF($B430="","",IFERROR(VLOOKUP($B430,Contratos!$A:$R,2,FALSE),""))</f>
        <v/>
      </c>
      <c r="D430" s="11">
        <f>IF($B430="","",IFERROR(VLOOKUP($B430,Contratos!$A:$R,3,FALSE),""))</f>
        <v/>
      </c>
      <c r="E430" s="7" t="n"/>
      <c r="F430" s="13">
        <f>IF($B430="","",IFERROR(VLOOKUP($B430,Contratos!$A:$R,7,FALSE),0))</f>
        <v/>
      </c>
      <c r="G430" s="8" t="n"/>
      <c r="H430" s="8" t="n"/>
      <c r="I430" s="13">
        <f>IF($B430="","",$F430+$G430+$H430)</f>
        <v/>
      </c>
      <c r="J430" s="8" t="n"/>
      <c r="K430" s="7" t="n"/>
      <c r="L430" s="6" t="n"/>
      <c r="M430" s="11">
        <f>IF($B430="","",IF(AND($J430&gt;0,$J430&gt;=$I430),"Recebido",IF($J430&gt;0,"Recebido parcial",IF(AND($E430&lt;&gt;"",TODAY()&gt;$E430),"Atrasado","Em aberto"))))</f>
        <v/>
      </c>
      <c r="N430" s="11">
        <f>IF($B430="","",IF($M430="Atrasado",TODAY()-$E430,IF(AND($K430&lt;&gt;"",$K430&gt;$E430),$K430-$E430,0)))</f>
        <v/>
      </c>
      <c r="O430" s="13">
        <f>IF($B430="","",$F430+$H430)</f>
        <v/>
      </c>
      <c r="P430" s="13">
        <f>IF($B430="","",IF($J430=0,0,ROUND($O430*IFERROR(VLOOKUP($B430,Contratos!$A:$R,10,FALSE),0),2)))</f>
        <v/>
      </c>
      <c r="Q430" s="8" t="n"/>
      <c r="R430" s="6" t="n"/>
      <c r="S430" s="13">
        <f>IF($B430="","",IF($J430=0,0,ROUND($J430-$P430-$Q430,2)))</f>
        <v/>
      </c>
      <c r="T430" s="7" t="n"/>
      <c r="U430" s="11">
        <f>IF($B430="","",IF($T430&lt;&gt;"","Repassado",IF($J430&gt;0,"Pendente","")))</f>
        <v/>
      </c>
      <c r="V430" s="6" t="n"/>
    </row>
    <row r="431">
      <c r="A431" s="12" t="n"/>
      <c r="B431" s="6" t="n"/>
      <c r="C431" s="11">
        <f>IF($B431="","",IFERROR(VLOOKUP($B431,Contratos!$A:$R,2,FALSE),""))</f>
        <v/>
      </c>
      <c r="D431" s="11">
        <f>IF($B431="","",IFERROR(VLOOKUP($B431,Contratos!$A:$R,3,FALSE),""))</f>
        <v/>
      </c>
      <c r="E431" s="7" t="n"/>
      <c r="F431" s="13">
        <f>IF($B431="","",IFERROR(VLOOKUP($B431,Contratos!$A:$R,7,FALSE),0))</f>
        <v/>
      </c>
      <c r="G431" s="8" t="n"/>
      <c r="H431" s="8" t="n"/>
      <c r="I431" s="13">
        <f>IF($B431="","",$F431+$G431+$H431)</f>
        <v/>
      </c>
      <c r="J431" s="8" t="n"/>
      <c r="K431" s="7" t="n"/>
      <c r="L431" s="6" t="n"/>
      <c r="M431" s="11">
        <f>IF($B431="","",IF(AND($J431&gt;0,$J431&gt;=$I431),"Recebido",IF($J431&gt;0,"Recebido parcial",IF(AND($E431&lt;&gt;"",TODAY()&gt;$E431),"Atrasado","Em aberto"))))</f>
        <v/>
      </c>
      <c r="N431" s="11">
        <f>IF($B431="","",IF($M431="Atrasado",TODAY()-$E431,IF(AND($K431&lt;&gt;"",$K431&gt;$E431),$K431-$E431,0)))</f>
        <v/>
      </c>
      <c r="O431" s="13">
        <f>IF($B431="","",$F431+$H431)</f>
        <v/>
      </c>
      <c r="P431" s="13">
        <f>IF($B431="","",IF($J431=0,0,ROUND($O431*IFERROR(VLOOKUP($B431,Contratos!$A:$R,10,FALSE),0),2)))</f>
        <v/>
      </c>
      <c r="Q431" s="8" t="n"/>
      <c r="R431" s="6" t="n"/>
      <c r="S431" s="13">
        <f>IF($B431="","",IF($J431=0,0,ROUND($J431-$P431-$Q431,2)))</f>
        <v/>
      </c>
      <c r="T431" s="7" t="n"/>
      <c r="U431" s="11">
        <f>IF($B431="","",IF($T431&lt;&gt;"","Repassado",IF($J431&gt;0,"Pendente","")))</f>
        <v/>
      </c>
      <c r="V431" s="6" t="n"/>
    </row>
    <row r="432">
      <c r="A432" s="12" t="n"/>
      <c r="B432" s="6" t="n"/>
      <c r="C432" s="11">
        <f>IF($B432="","",IFERROR(VLOOKUP($B432,Contratos!$A:$R,2,FALSE),""))</f>
        <v/>
      </c>
      <c r="D432" s="11">
        <f>IF($B432="","",IFERROR(VLOOKUP($B432,Contratos!$A:$R,3,FALSE),""))</f>
        <v/>
      </c>
      <c r="E432" s="7" t="n"/>
      <c r="F432" s="13">
        <f>IF($B432="","",IFERROR(VLOOKUP($B432,Contratos!$A:$R,7,FALSE),0))</f>
        <v/>
      </c>
      <c r="G432" s="8" t="n"/>
      <c r="H432" s="8" t="n"/>
      <c r="I432" s="13">
        <f>IF($B432="","",$F432+$G432+$H432)</f>
        <v/>
      </c>
      <c r="J432" s="8" t="n"/>
      <c r="K432" s="7" t="n"/>
      <c r="L432" s="6" t="n"/>
      <c r="M432" s="11">
        <f>IF($B432="","",IF(AND($J432&gt;0,$J432&gt;=$I432),"Recebido",IF($J432&gt;0,"Recebido parcial",IF(AND($E432&lt;&gt;"",TODAY()&gt;$E432),"Atrasado","Em aberto"))))</f>
        <v/>
      </c>
      <c r="N432" s="11">
        <f>IF($B432="","",IF($M432="Atrasado",TODAY()-$E432,IF(AND($K432&lt;&gt;"",$K432&gt;$E432),$K432-$E432,0)))</f>
        <v/>
      </c>
      <c r="O432" s="13">
        <f>IF($B432="","",$F432+$H432)</f>
        <v/>
      </c>
      <c r="P432" s="13">
        <f>IF($B432="","",IF($J432=0,0,ROUND($O432*IFERROR(VLOOKUP($B432,Contratos!$A:$R,10,FALSE),0),2)))</f>
        <v/>
      </c>
      <c r="Q432" s="8" t="n"/>
      <c r="R432" s="6" t="n"/>
      <c r="S432" s="13">
        <f>IF($B432="","",IF($J432=0,0,ROUND($J432-$P432-$Q432,2)))</f>
        <v/>
      </c>
      <c r="T432" s="7" t="n"/>
      <c r="U432" s="11">
        <f>IF($B432="","",IF($T432&lt;&gt;"","Repassado",IF($J432&gt;0,"Pendente","")))</f>
        <v/>
      </c>
      <c r="V432" s="6" t="n"/>
    </row>
    <row r="433">
      <c r="A433" s="12" t="n"/>
      <c r="B433" s="6" t="n"/>
      <c r="C433" s="11">
        <f>IF($B433="","",IFERROR(VLOOKUP($B433,Contratos!$A:$R,2,FALSE),""))</f>
        <v/>
      </c>
      <c r="D433" s="11">
        <f>IF($B433="","",IFERROR(VLOOKUP($B433,Contratos!$A:$R,3,FALSE),""))</f>
        <v/>
      </c>
      <c r="E433" s="7" t="n"/>
      <c r="F433" s="13">
        <f>IF($B433="","",IFERROR(VLOOKUP($B433,Contratos!$A:$R,7,FALSE),0))</f>
        <v/>
      </c>
      <c r="G433" s="8" t="n"/>
      <c r="H433" s="8" t="n"/>
      <c r="I433" s="13">
        <f>IF($B433="","",$F433+$G433+$H433)</f>
        <v/>
      </c>
      <c r="J433" s="8" t="n"/>
      <c r="K433" s="7" t="n"/>
      <c r="L433" s="6" t="n"/>
      <c r="M433" s="11">
        <f>IF($B433="","",IF(AND($J433&gt;0,$J433&gt;=$I433),"Recebido",IF($J433&gt;0,"Recebido parcial",IF(AND($E433&lt;&gt;"",TODAY()&gt;$E433),"Atrasado","Em aberto"))))</f>
        <v/>
      </c>
      <c r="N433" s="11">
        <f>IF($B433="","",IF($M433="Atrasado",TODAY()-$E433,IF(AND($K433&lt;&gt;"",$K433&gt;$E433),$K433-$E433,0)))</f>
        <v/>
      </c>
      <c r="O433" s="13">
        <f>IF($B433="","",$F433+$H433)</f>
        <v/>
      </c>
      <c r="P433" s="13">
        <f>IF($B433="","",IF($J433=0,0,ROUND($O433*IFERROR(VLOOKUP($B433,Contratos!$A:$R,10,FALSE),0),2)))</f>
        <v/>
      </c>
      <c r="Q433" s="8" t="n"/>
      <c r="R433" s="6" t="n"/>
      <c r="S433" s="13">
        <f>IF($B433="","",IF($J433=0,0,ROUND($J433-$P433-$Q433,2)))</f>
        <v/>
      </c>
      <c r="T433" s="7" t="n"/>
      <c r="U433" s="11">
        <f>IF($B433="","",IF($T433&lt;&gt;"","Repassado",IF($J433&gt;0,"Pendente","")))</f>
        <v/>
      </c>
      <c r="V433" s="6" t="n"/>
    </row>
    <row r="434">
      <c r="A434" s="12" t="n"/>
      <c r="B434" s="6" t="n"/>
      <c r="C434" s="11">
        <f>IF($B434="","",IFERROR(VLOOKUP($B434,Contratos!$A:$R,2,FALSE),""))</f>
        <v/>
      </c>
      <c r="D434" s="11">
        <f>IF($B434="","",IFERROR(VLOOKUP($B434,Contratos!$A:$R,3,FALSE),""))</f>
        <v/>
      </c>
      <c r="E434" s="7" t="n"/>
      <c r="F434" s="13">
        <f>IF($B434="","",IFERROR(VLOOKUP($B434,Contratos!$A:$R,7,FALSE),0))</f>
        <v/>
      </c>
      <c r="G434" s="8" t="n"/>
      <c r="H434" s="8" t="n"/>
      <c r="I434" s="13">
        <f>IF($B434="","",$F434+$G434+$H434)</f>
        <v/>
      </c>
      <c r="J434" s="8" t="n"/>
      <c r="K434" s="7" t="n"/>
      <c r="L434" s="6" t="n"/>
      <c r="M434" s="11">
        <f>IF($B434="","",IF(AND($J434&gt;0,$J434&gt;=$I434),"Recebido",IF($J434&gt;0,"Recebido parcial",IF(AND($E434&lt;&gt;"",TODAY()&gt;$E434),"Atrasado","Em aberto"))))</f>
        <v/>
      </c>
      <c r="N434" s="11">
        <f>IF($B434="","",IF($M434="Atrasado",TODAY()-$E434,IF(AND($K434&lt;&gt;"",$K434&gt;$E434),$K434-$E434,0)))</f>
        <v/>
      </c>
      <c r="O434" s="13">
        <f>IF($B434="","",$F434+$H434)</f>
        <v/>
      </c>
      <c r="P434" s="13">
        <f>IF($B434="","",IF($J434=0,0,ROUND($O434*IFERROR(VLOOKUP($B434,Contratos!$A:$R,10,FALSE),0),2)))</f>
        <v/>
      </c>
      <c r="Q434" s="8" t="n"/>
      <c r="R434" s="6" t="n"/>
      <c r="S434" s="13">
        <f>IF($B434="","",IF($J434=0,0,ROUND($J434-$P434-$Q434,2)))</f>
        <v/>
      </c>
      <c r="T434" s="7" t="n"/>
      <c r="U434" s="11">
        <f>IF($B434="","",IF($T434&lt;&gt;"","Repassado",IF($J434&gt;0,"Pendente","")))</f>
        <v/>
      </c>
      <c r="V434" s="6" t="n"/>
    </row>
    <row r="435">
      <c r="A435" s="12" t="n"/>
      <c r="B435" s="6" t="n"/>
      <c r="C435" s="11">
        <f>IF($B435="","",IFERROR(VLOOKUP($B435,Contratos!$A:$R,2,FALSE),""))</f>
        <v/>
      </c>
      <c r="D435" s="11">
        <f>IF($B435="","",IFERROR(VLOOKUP($B435,Contratos!$A:$R,3,FALSE),""))</f>
        <v/>
      </c>
      <c r="E435" s="7" t="n"/>
      <c r="F435" s="13">
        <f>IF($B435="","",IFERROR(VLOOKUP($B435,Contratos!$A:$R,7,FALSE),0))</f>
        <v/>
      </c>
      <c r="G435" s="8" t="n"/>
      <c r="H435" s="8" t="n"/>
      <c r="I435" s="13">
        <f>IF($B435="","",$F435+$G435+$H435)</f>
        <v/>
      </c>
      <c r="J435" s="8" t="n"/>
      <c r="K435" s="7" t="n"/>
      <c r="L435" s="6" t="n"/>
      <c r="M435" s="11">
        <f>IF($B435="","",IF(AND($J435&gt;0,$J435&gt;=$I435),"Recebido",IF($J435&gt;0,"Recebido parcial",IF(AND($E435&lt;&gt;"",TODAY()&gt;$E435),"Atrasado","Em aberto"))))</f>
        <v/>
      </c>
      <c r="N435" s="11">
        <f>IF($B435="","",IF($M435="Atrasado",TODAY()-$E435,IF(AND($K435&lt;&gt;"",$K435&gt;$E435),$K435-$E435,0)))</f>
        <v/>
      </c>
      <c r="O435" s="13">
        <f>IF($B435="","",$F435+$H435)</f>
        <v/>
      </c>
      <c r="P435" s="13">
        <f>IF($B435="","",IF($J435=0,0,ROUND($O435*IFERROR(VLOOKUP($B435,Contratos!$A:$R,10,FALSE),0),2)))</f>
        <v/>
      </c>
      <c r="Q435" s="8" t="n"/>
      <c r="R435" s="6" t="n"/>
      <c r="S435" s="13">
        <f>IF($B435="","",IF($J435=0,0,ROUND($J435-$P435-$Q435,2)))</f>
        <v/>
      </c>
      <c r="T435" s="7" t="n"/>
      <c r="U435" s="11">
        <f>IF($B435="","",IF($T435&lt;&gt;"","Repassado",IF($J435&gt;0,"Pendente","")))</f>
        <v/>
      </c>
      <c r="V435" s="6" t="n"/>
    </row>
    <row r="436">
      <c r="A436" s="12" t="n"/>
      <c r="B436" s="6" t="n"/>
      <c r="C436" s="11">
        <f>IF($B436="","",IFERROR(VLOOKUP($B436,Contratos!$A:$R,2,FALSE),""))</f>
        <v/>
      </c>
      <c r="D436" s="11">
        <f>IF($B436="","",IFERROR(VLOOKUP($B436,Contratos!$A:$R,3,FALSE),""))</f>
        <v/>
      </c>
      <c r="E436" s="7" t="n"/>
      <c r="F436" s="13">
        <f>IF($B436="","",IFERROR(VLOOKUP($B436,Contratos!$A:$R,7,FALSE),0))</f>
        <v/>
      </c>
      <c r="G436" s="8" t="n"/>
      <c r="H436" s="8" t="n"/>
      <c r="I436" s="13">
        <f>IF($B436="","",$F436+$G436+$H436)</f>
        <v/>
      </c>
      <c r="J436" s="8" t="n"/>
      <c r="K436" s="7" t="n"/>
      <c r="L436" s="6" t="n"/>
      <c r="M436" s="11">
        <f>IF($B436="","",IF(AND($J436&gt;0,$J436&gt;=$I436),"Recebido",IF($J436&gt;0,"Recebido parcial",IF(AND($E436&lt;&gt;"",TODAY()&gt;$E436),"Atrasado","Em aberto"))))</f>
        <v/>
      </c>
      <c r="N436" s="11">
        <f>IF($B436="","",IF($M436="Atrasado",TODAY()-$E436,IF(AND($K436&lt;&gt;"",$K436&gt;$E436),$K436-$E436,0)))</f>
        <v/>
      </c>
      <c r="O436" s="13">
        <f>IF($B436="","",$F436+$H436)</f>
        <v/>
      </c>
      <c r="P436" s="13">
        <f>IF($B436="","",IF($J436=0,0,ROUND($O436*IFERROR(VLOOKUP($B436,Contratos!$A:$R,10,FALSE),0),2)))</f>
        <v/>
      </c>
      <c r="Q436" s="8" t="n"/>
      <c r="R436" s="6" t="n"/>
      <c r="S436" s="13">
        <f>IF($B436="","",IF($J436=0,0,ROUND($J436-$P436-$Q436,2)))</f>
        <v/>
      </c>
      <c r="T436" s="7" t="n"/>
      <c r="U436" s="11">
        <f>IF($B436="","",IF($T436&lt;&gt;"","Repassado",IF($J436&gt;0,"Pendente","")))</f>
        <v/>
      </c>
      <c r="V436" s="6" t="n"/>
    </row>
    <row r="437">
      <c r="A437" s="12" t="n"/>
      <c r="B437" s="6" t="n"/>
      <c r="C437" s="11">
        <f>IF($B437="","",IFERROR(VLOOKUP($B437,Contratos!$A:$R,2,FALSE),""))</f>
        <v/>
      </c>
      <c r="D437" s="11">
        <f>IF($B437="","",IFERROR(VLOOKUP($B437,Contratos!$A:$R,3,FALSE),""))</f>
        <v/>
      </c>
      <c r="E437" s="7" t="n"/>
      <c r="F437" s="13">
        <f>IF($B437="","",IFERROR(VLOOKUP($B437,Contratos!$A:$R,7,FALSE),0))</f>
        <v/>
      </c>
      <c r="G437" s="8" t="n"/>
      <c r="H437" s="8" t="n"/>
      <c r="I437" s="13">
        <f>IF($B437="","",$F437+$G437+$H437)</f>
        <v/>
      </c>
      <c r="J437" s="8" t="n"/>
      <c r="K437" s="7" t="n"/>
      <c r="L437" s="6" t="n"/>
      <c r="M437" s="11">
        <f>IF($B437="","",IF(AND($J437&gt;0,$J437&gt;=$I437),"Recebido",IF($J437&gt;0,"Recebido parcial",IF(AND($E437&lt;&gt;"",TODAY()&gt;$E437),"Atrasado","Em aberto"))))</f>
        <v/>
      </c>
      <c r="N437" s="11">
        <f>IF($B437="","",IF($M437="Atrasado",TODAY()-$E437,IF(AND($K437&lt;&gt;"",$K437&gt;$E437),$K437-$E437,0)))</f>
        <v/>
      </c>
      <c r="O437" s="13">
        <f>IF($B437="","",$F437+$H437)</f>
        <v/>
      </c>
      <c r="P437" s="13">
        <f>IF($B437="","",IF($J437=0,0,ROUND($O437*IFERROR(VLOOKUP($B437,Contratos!$A:$R,10,FALSE),0),2)))</f>
        <v/>
      </c>
      <c r="Q437" s="8" t="n"/>
      <c r="R437" s="6" t="n"/>
      <c r="S437" s="13">
        <f>IF($B437="","",IF($J437=0,0,ROUND($J437-$P437-$Q437,2)))</f>
        <v/>
      </c>
      <c r="T437" s="7" t="n"/>
      <c r="U437" s="11">
        <f>IF($B437="","",IF($T437&lt;&gt;"","Repassado",IF($J437&gt;0,"Pendente","")))</f>
        <v/>
      </c>
      <c r="V437" s="6" t="n"/>
    </row>
    <row r="438">
      <c r="A438" s="12" t="n"/>
      <c r="B438" s="6" t="n"/>
      <c r="C438" s="11">
        <f>IF($B438="","",IFERROR(VLOOKUP($B438,Contratos!$A:$R,2,FALSE),""))</f>
        <v/>
      </c>
      <c r="D438" s="11">
        <f>IF($B438="","",IFERROR(VLOOKUP($B438,Contratos!$A:$R,3,FALSE),""))</f>
        <v/>
      </c>
      <c r="E438" s="7" t="n"/>
      <c r="F438" s="13">
        <f>IF($B438="","",IFERROR(VLOOKUP($B438,Contratos!$A:$R,7,FALSE),0))</f>
        <v/>
      </c>
      <c r="G438" s="8" t="n"/>
      <c r="H438" s="8" t="n"/>
      <c r="I438" s="13">
        <f>IF($B438="","",$F438+$G438+$H438)</f>
        <v/>
      </c>
      <c r="J438" s="8" t="n"/>
      <c r="K438" s="7" t="n"/>
      <c r="L438" s="6" t="n"/>
      <c r="M438" s="11">
        <f>IF($B438="","",IF(AND($J438&gt;0,$J438&gt;=$I438),"Recebido",IF($J438&gt;0,"Recebido parcial",IF(AND($E438&lt;&gt;"",TODAY()&gt;$E438),"Atrasado","Em aberto"))))</f>
        <v/>
      </c>
      <c r="N438" s="11">
        <f>IF($B438="","",IF($M438="Atrasado",TODAY()-$E438,IF(AND($K438&lt;&gt;"",$K438&gt;$E438),$K438-$E438,0)))</f>
        <v/>
      </c>
      <c r="O438" s="13">
        <f>IF($B438="","",$F438+$H438)</f>
        <v/>
      </c>
      <c r="P438" s="13">
        <f>IF($B438="","",IF($J438=0,0,ROUND($O438*IFERROR(VLOOKUP($B438,Contratos!$A:$R,10,FALSE),0),2)))</f>
        <v/>
      </c>
      <c r="Q438" s="8" t="n"/>
      <c r="R438" s="6" t="n"/>
      <c r="S438" s="13">
        <f>IF($B438="","",IF($J438=0,0,ROUND($J438-$P438-$Q438,2)))</f>
        <v/>
      </c>
      <c r="T438" s="7" t="n"/>
      <c r="U438" s="11">
        <f>IF($B438="","",IF($T438&lt;&gt;"","Repassado",IF($J438&gt;0,"Pendente","")))</f>
        <v/>
      </c>
      <c r="V438" s="6" t="n"/>
    </row>
    <row r="439">
      <c r="A439" s="12" t="n"/>
      <c r="B439" s="6" t="n"/>
      <c r="C439" s="11">
        <f>IF($B439="","",IFERROR(VLOOKUP($B439,Contratos!$A:$R,2,FALSE),""))</f>
        <v/>
      </c>
      <c r="D439" s="11">
        <f>IF($B439="","",IFERROR(VLOOKUP($B439,Contratos!$A:$R,3,FALSE),""))</f>
        <v/>
      </c>
      <c r="E439" s="7" t="n"/>
      <c r="F439" s="13">
        <f>IF($B439="","",IFERROR(VLOOKUP($B439,Contratos!$A:$R,7,FALSE),0))</f>
        <v/>
      </c>
      <c r="G439" s="8" t="n"/>
      <c r="H439" s="8" t="n"/>
      <c r="I439" s="13">
        <f>IF($B439="","",$F439+$G439+$H439)</f>
        <v/>
      </c>
      <c r="J439" s="8" t="n"/>
      <c r="K439" s="7" t="n"/>
      <c r="L439" s="6" t="n"/>
      <c r="M439" s="11">
        <f>IF($B439="","",IF(AND($J439&gt;0,$J439&gt;=$I439),"Recebido",IF($J439&gt;0,"Recebido parcial",IF(AND($E439&lt;&gt;"",TODAY()&gt;$E439),"Atrasado","Em aberto"))))</f>
        <v/>
      </c>
      <c r="N439" s="11">
        <f>IF($B439="","",IF($M439="Atrasado",TODAY()-$E439,IF(AND($K439&lt;&gt;"",$K439&gt;$E439),$K439-$E439,0)))</f>
        <v/>
      </c>
      <c r="O439" s="13">
        <f>IF($B439="","",$F439+$H439)</f>
        <v/>
      </c>
      <c r="P439" s="13">
        <f>IF($B439="","",IF($J439=0,0,ROUND($O439*IFERROR(VLOOKUP($B439,Contratos!$A:$R,10,FALSE),0),2)))</f>
        <v/>
      </c>
      <c r="Q439" s="8" t="n"/>
      <c r="R439" s="6" t="n"/>
      <c r="S439" s="13">
        <f>IF($B439="","",IF($J439=0,0,ROUND($J439-$P439-$Q439,2)))</f>
        <v/>
      </c>
      <c r="T439" s="7" t="n"/>
      <c r="U439" s="11">
        <f>IF($B439="","",IF($T439&lt;&gt;"","Repassado",IF($J439&gt;0,"Pendente","")))</f>
        <v/>
      </c>
      <c r="V439" s="6" t="n"/>
    </row>
    <row r="440">
      <c r="A440" s="12" t="n"/>
      <c r="B440" s="6" t="n"/>
      <c r="C440" s="11">
        <f>IF($B440="","",IFERROR(VLOOKUP($B440,Contratos!$A:$R,2,FALSE),""))</f>
        <v/>
      </c>
      <c r="D440" s="11">
        <f>IF($B440="","",IFERROR(VLOOKUP($B440,Contratos!$A:$R,3,FALSE),""))</f>
        <v/>
      </c>
      <c r="E440" s="7" t="n"/>
      <c r="F440" s="13">
        <f>IF($B440="","",IFERROR(VLOOKUP($B440,Contratos!$A:$R,7,FALSE),0))</f>
        <v/>
      </c>
      <c r="G440" s="8" t="n"/>
      <c r="H440" s="8" t="n"/>
      <c r="I440" s="13">
        <f>IF($B440="","",$F440+$G440+$H440)</f>
        <v/>
      </c>
      <c r="J440" s="8" t="n"/>
      <c r="K440" s="7" t="n"/>
      <c r="L440" s="6" t="n"/>
      <c r="M440" s="11">
        <f>IF($B440="","",IF(AND($J440&gt;0,$J440&gt;=$I440),"Recebido",IF($J440&gt;0,"Recebido parcial",IF(AND($E440&lt;&gt;"",TODAY()&gt;$E440),"Atrasado","Em aberto"))))</f>
        <v/>
      </c>
      <c r="N440" s="11">
        <f>IF($B440="","",IF($M440="Atrasado",TODAY()-$E440,IF(AND($K440&lt;&gt;"",$K440&gt;$E440),$K440-$E440,0)))</f>
        <v/>
      </c>
      <c r="O440" s="13">
        <f>IF($B440="","",$F440+$H440)</f>
        <v/>
      </c>
      <c r="P440" s="13">
        <f>IF($B440="","",IF($J440=0,0,ROUND($O440*IFERROR(VLOOKUP($B440,Contratos!$A:$R,10,FALSE),0),2)))</f>
        <v/>
      </c>
      <c r="Q440" s="8" t="n"/>
      <c r="R440" s="6" t="n"/>
      <c r="S440" s="13">
        <f>IF($B440="","",IF($J440=0,0,ROUND($J440-$P440-$Q440,2)))</f>
        <v/>
      </c>
      <c r="T440" s="7" t="n"/>
      <c r="U440" s="11">
        <f>IF($B440="","",IF($T440&lt;&gt;"","Repassado",IF($J440&gt;0,"Pendente","")))</f>
        <v/>
      </c>
      <c r="V440" s="6" t="n"/>
    </row>
    <row r="441">
      <c r="A441" s="12" t="n"/>
      <c r="B441" s="6" t="n"/>
      <c r="C441" s="11">
        <f>IF($B441="","",IFERROR(VLOOKUP($B441,Contratos!$A:$R,2,FALSE),""))</f>
        <v/>
      </c>
      <c r="D441" s="11">
        <f>IF($B441="","",IFERROR(VLOOKUP($B441,Contratos!$A:$R,3,FALSE),""))</f>
        <v/>
      </c>
      <c r="E441" s="7" t="n"/>
      <c r="F441" s="13">
        <f>IF($B441="","",IFERROR(VLOOKUP($B441,Contratos!$A:$R,7,FALSE),0))</f>
        <v/>
      </c>
      <c r="G441" s="8" t="n"/>
      <c r="H441" s="8" t="n"/>
      <c r="I441" s="13">
        <f>IF($B441="","",$F441+$G441+$H441)</f>
        <v/>
      </c>
      <c r="J441" s="8" t="n"/>
      <c r="K441" s="7" t="n"/>
      <c r="L441" s="6" t="n"/>
      <c r="M441" s="11">
        <f>IF($B441="","",IF(AND($J441&gt;0,$J441&gt;=$I441),"Recebido",IF($J441&gt;0,"Recebido parcial",IF(AND($E441&lt;&gt;"",TODAY()&gt;$E441),"Atrasado","Em aberto"))))</f>
        <v/>
      </c>
      <c r="N441" s="11">
        <f>IF($B441="","",IF($M441="Atrasado",TODAY()-$E441,IF(AND($K441&lt;&gt;"",$K441&gt;$E441),$K441-$E441,0)))</f>
        <v/>
      </c>
      <c r="O441" s="13">
        <f>IF($B441="","",$F441+$H441)</f>
        <v/>
      </c>
      <c r="P441" s="13">
        <f>IF($B441="","",IF($J441=0,0,ROUND($O441*IFERROR(VLOOKUP($B441,Contratos!$A:$R,10,FALSE),0),2)))</f>
        <v/>
      </c>
      <c r="Q441" s="8" t="n"/>
      <c r="R441" s="6" t="n"/>
      <c r="S441" s="13">
        <f>IF($B441="","",IF($J441=0,0,ROUND($J441-$P441-$Q441,2)))</f>
        <v/>
      </c>
      <c r="T441" s="7" t="n"/>
      <c r="U441" s="11">
        <f>IF($B441="","",IF($T441&lt;&gt;"","Repassado",IF($J441&gt;0,"Pendente","")))</f>
        <v/>
      </c>
      <c r="V441" s="6" t="n"/>
    </row>
    <row r="442">
      <c r="A442" s="12" t="n"/>
      <c r="B442" s="6" t="n"/>
      <c r="C442" s="11">
        <f>IF($B442="","",IFERROR(VLOOKUP($B442,Contratos!$A:$R,2,FALSE),""))</f>
        <v/>
      </c>
      <c r="D442" s="11">
        <f>IF($B442="","",IFERROR(VLOOKUP($B442,Contratos!$A:$R,3,FALSE),""))</f>
        <v/>
      </c>
      <c r="E442" s="7" t="n"/>
      <c r="F442" s="13">
        <f>IF($B442="","",IFERROR(VLOOKUP($B442,Contratos!$A:$R,7,FALSE),0))</f>
        <v/>
      </c>
      <c r="G442" s="8" t="n"/>
      <c r="H442" s="8" t="n"/>
      <c r="I442" s="13">
        <f>IF($B442="","",$F442+$G442+$H442)</f>
        <v/>
      </c>
      <c r="J442" s="8" t="n"/>
      <c r="K442" s="7" t="n"/>
      <c r="L442" s="6" t="n"/>
      <c r="M442" s="11">
        <f>IF($B442="","",IF(AND($J442&gt;0,$J442&gt;=$I442),"Recebido",IF($J442&gt;0,"Recebido parcial",IF(AND($E442&lt;&gt;"",TODAY()&gt;$E442),"Atrasado","Em aberto"))))</f>
        <v/>
      </c>
      <c r="N442" s="11">
        <f>IF($B442="","",IF($M442="Atrasado",TODAY()-$E442,IF(AND($K442&lt;&gt;"",$K442&gt;$E442),$K442-$E442,0)))</f>
        <v/>
      </c>
      <c r="O442" s="13">
        <f>IF($B442="","",$F442+$H442)</f>
        <v/>
      </c>
      <c r="P442" s="13">
        <f>IF($B442="","",IF($J442=0,0,ROUND($O442*IFERROR(VLOOKUP($B442,Contratos!$A:$R,10,FALSE),0),2)))</f>
        <v/>
      </c>
      <c r="Q442" s="8" t="n"/>
      <c r="R442" s="6" t="n"/>
      <c r="S442" s="13">
        <f>IF($B442="","",IF($J442=0,0,ROUND($J442-$P442-$Q442,2)))</f>
        <v/>
      </c>
      <c r="T442" s="7" t="n"/>
      <c r="U442" s="11">
        <f>IF($B442="","",IF($T442&lt;&gt;"","Repassado",IF($J442&gt;0,"Pendente","")))</f>
        <v/>
      </c>
      <c r="V442" s="6" t="n"/>
    </row>
    <row r="443">
      <c r="A443" s="12" t="n"/>
      <c r="B443" s="6" t="n"/>
      <c r="C443" s="11">
        <f>IF($B443="","",IFERROR(VLOOKUP($B443,Contratos!$A:$R,2,FALSE),""))</f>
        <v/>
      </c>
      <c r="D443" s="11">
        <f>IF($B443="","",IFERROR(VLOOKUP($B443,Contratos!$A:$R,3,FALSE),""))</f>
        <v/>
      </c>
      <c r="E443" s="7" t="n"/>
      <c r="F443" s="13">
        <f>IF($B443="","",IFERROR(VLOOKUP($B443,Contratos!$A:$R,7,FALSE),0))</f>
        <v/>
      </c>
      <c r="G443" s="8" t="n"/>
      <c r="H443" s="8" t="n"/>
      <c r="I443" s="13">
        <f>IF($B443="","",$F443+$G443+$H443)</f>
        <v/>
      </c>
      <c r="J443" s="8" t="n"/>
      <c r="K443" s="7" t="n"/>
      <c r="L443" s="6" t="n"/>
      <c r="M443" s="11">
        <f>IF($B443="","",IF(AND($J443&gt;0,$J443&gt;=$I443),"Recebido",IF($J443&gt;0,"Recebido parcial",IF(AND($E443&lt;&gt;"",TODAY()&gt;$E443),"Atrasado","Em aberto"))))</f>
        <v/>
      </c>
      <c r="N443" s="11">
        <f>IF($B443="","",IF($M443="Atrasado",TODAY()-$E443,IF(AND($K443&lt;&gt;"",$K443&gt;$E443),$K443-$E443,0)))</f>
        <v/>
      </c>
      <c r="O443" s="13">
        <f>IF($B443="","",$F443+$H443)</f>
        <v/>
      </c>
      <c r="P443" s="13">
        <f>IF($B443="","",IF($J443=0,0,ROUND($O443*IFERROR(VLOOKUP($B443,Contratos!$A:$R,10,FALSE),0),2)))</f>
        <v/>
      </c>
      <c r="Q443" s="8" t="n"/>
      <c r="R443" s="6" t="n"/>
      <c r="S443" s="13">
        <f>IF($B443="","",IF($J443=0,0,ROUND($J443-$P443-$Q443,2)))</f>
        <v/>
      </c>
      <c r="T443" s="7" t="n"/>
      <c r="U443" s="11">
        <f>IF($B443="","",IF($T443&lt;&gt;"","Repassado",IF($J443&gt;0,"Pendente","")))</f>
        <v/>
      </c>
      <c r="V443" s="6" t="n"/>
    </row>
    <row r="444">
      <c r="A444" s="12" t="n"/>
      <c r="B444" s="6" t="n"/>
      <c r="C444" s="11">
        <f>IF($B444="","",IFERROR(VLOOKUP($B444,Contratos!$A:$R,2,FALSE),""))</f>
        <v/>
      </c>
      <c r="D444" s="11">
        <f>IF($B444="","",IFERROR(VLOOKUP($B444,Contratos!$A:$R,3,FALSE),""))</f>
        <v/>
      </c>
      <c r="E444" s="7" t="n"/>
      <c r="F444" s="13">
        <f>IF($B444="","",IFERROR(VLOOKUP($B444,Contratos!$A:$R,7,FALSE),0))</f>
        <v/>
      </c>
      <c r="G444" s="8" t="n"/>
      <c r="H444" s="8" t="n"/>
      <c r="I444" s="13">
        <f>IF($B444="","",$F444+$G444+$H444)</f>
        <v/>
      </c>
      <c r="J444" s="8" t="n"/>
      <c r="K444" s="7" t="n"/>
      <c r="L444" s="6" t="n"/>
      <c r="M444" s="11">
        <f>IF($B444="","",IF(AND($J444&gt;0,$J444&gt;=$I444),"Recebido",IF($J444&gt;0,"Recebido parcial",IF(AND($E444&lt;&gt;"",TODAY()&gt;$E444),"Atrasado","Em aberto"))))</f>
        <v/>
      </c>
      <c r="N444" s="11">
        <f>IF($B444="","",IF($M444="Atrasado",TODAY()-$E444,IF(AND($K444&lt;&gt;"",$K444&gt;$E444),$K444-$E444,0)))</f>
        <v/>
      </c>
      <c r="O444" s="13">
        <f>IF($B444="","",$F444+$H444)</f>
        <v/>
      </c>
      <c r="P444" s="13">
        <f>IF($B444="","",IF($J444=0,0,ROUND($O444*IFERROR(VLOOKUP($B444,Contratos!$A:$R,10,FALSE),0),2)))</f>
        <v/>
      </c>
      <c r="Q444" s="8" t="n"/>
      <c r="R444" s="6" t="n"/>
      <c r="S444" s="13">
        <f>IF($B444="","",IF($J444=0,0,ROUND($J444-$P444-$Q444,2)))</f>
        <v/>
      </c>
      <c r="T444" s="7" t="n"/>
      <c r="U444" s="11">
        <f>IF($B444="","",IF($T444&lt;&gt;"","Repassado",IF($J444&gt;0,"Pendente","")))</f>
        <v/>
      </c>
      <c r="V444" s="6" t="n"/>
    </row>
    <row r="445">
      <c r="A445" s="12" t="n"/>
      <c r="B445" s="6" t="n"/>
      <c r="C445" s="11">
        <f>IF($B445="","",IFERROR(VLOOKUP($B445,Contratos!$A:$R,2,FALSE),""))</f>
        <v/>
      </c>
      <c r="D445" s="11">
        <f>IF($B445="","",IFERROR(VLOOKUP($B445,Contratos!$A:$R,3,FALSE),""))</f>
        <v/>
      </c>
      <c r="E445" s="7" t="n"/>
      <c r="F445" s="13">
        <f>IF($B445="","",IFERROR(VLOOKUP($B445,Contratos!$A:$R,7,FALSE),0))</f>
        <v/>
      </c>
      <c r="G445" s="8" t="n"/>
      <c r="H445" s="8" t="n"/>
      <c r="I445" s="13">
        <f>IF($B445="","",$F445+$G445+$H445)</f>
        <v/>
      </c>
      <c r="J445" s="8" t="n"/>
      <c r="K445" s="7" t="n"/>
      <c r="L445" s="6" t="n"/>
      <c r="M445" s="11">
        <f>IF($B445="","",IF(AND($J445&gt;0,$J445&gt;=$I445),"Recebido",IF($J445&gt;0,"Recebido parcial",IF(AND($E445&lt;&gt;"",TODAY()&gt;$E445),"Atrasado","Em aberto"))))</f>
        <v/>
      </c>
      <c r="N445" s="11">
        <f>IF($B445="","",IF($M445="Atrasado",TODAY()-$E445,IF(AND($K445&lt;&gt;"",$K445&gt;$E445),$K445-$E445,0)))</f>
        <v/>
      </c>
      <c r="O445" s="13">
        <f>IF($B445="","",$F445+$H445)</f>
        <v/>
      </c>
      <c r="P445" s="13">
        <f>IF($B445="","",IF($J445=0,0,ROUND($O445*IFERROR(VLOOKUP($B445,Contratos!$A:$R,10,FALSE),0),2)))</f>
        <v/>
      </c>
      <c r="Q445" s="8" t="n"/>
      <c r="R445" s="6" t="n"/>
      <c r="S445" s="13">
        <f>IF($B445="","",IF($J445=0,0,ROUND($J445-$P445-$Q445,2)))</f>
        <v/>
      </c>
      <c r="T445" s="7" t="n"/>
      <c r="U445" s="11">
        <f>IF($B445="","",IF($T445&lt;&gt;"","Repassado",IF($J445&gt;0,"Pendente","")))</f>
        <v/>
      </c>
      <c r="V445" s="6" t="n"/>
    </row>
    <row r="446">
      <c r="A446" s="12" t="n"/>
      <c r="B446" s="6" t="n"/>
      <c r="C446" s="11">
        <f>IF($B446="","",IFERROR(VLOOKUP($B446,Contratos!$A:$R,2,FALSE),""))</f>
        <v/>
      </c>
      <c r="D446" s="11">
        <f>IF($B446="","",IFERROR(VLOOKUP($B446,Contratos!$A:$R,3,FALSE),""))</f>
        <v/>
      </c>
      <c r="E446" s="7" t="n"/>
      <c r="F446" s="13">
        <f>IF($B446="","",IFERROR(VLOOKUP($B446,Contratos!$A:$R,7,FALSE),0))</f>
        <v/>
      </c>
      <c r="G446" s="8" t="n"/>
      <c r="H446" s="8" t="n"/>
      <c r="I446" s="13">
        <f>IF($B446="","",$F446+$G446+$H446)</f>
        <v/>
      </c>
      <c r="J446" s="8" t="n"/>
      <c r="K446" s="7" t="n"/>
      <c r="L446" s="6" t="n"/>
      <c r="M446" s="11">
        <f>IF($B446="","",IF(AND($J446&gt;0,$J446&gt;=$I446),"Recebido",IF($J446&gt;0,"Recebido parcial",IF(AND($E446&lt;&gt;"",TODAY()&gt;$E446),"Atrasado","Em aberto"))))</f>
        <v/>
      </c>
      <c r="N446" s="11">
        <f>IF($B446="","",IF($M446="Atrasado",TODAY()-$E446,IF(AND($K446&lt;&gt;"",$K446&gt;$E446),$K446-$E446,0)))</f>
        <v/>
      </c>
      <c r="O446" s="13">
        <f>IF($B446="","",$F446+$H446)</f>
        <v/>
      </c>
      <c r="P446" s="13">
        <f>IF($B446="","",IF($J446=0,0,ROUND($O446*IFERROR(VLOOKUP($B446,Contratos!$A:$R,10,FALSE),0),2)))</f>
        <v/>
      </c>
      <c r="Q446" s="8" t="n"/>
      <c r="R446" s="6" t="n"/>
      <c r="S446" s="13">
        <f>IF($B446="","",IF($J446=0,0,ROUND($J446-$P446-$Q446,2)))</f>
        <v/>
      </c>
      <c r="T446" s="7" t="n"/>
      <c r="U446" s="11">
        <f>IF($B446="","",IF($T446&lt;&gt;"","Repassado",IF($J446&gt;0,"Pendente","")))</f>
        <v/>
      </c>
      <c r="V446" s="6" t="n"/>
    </row>
    <row r="447">
      <c r="A447" s="12" t="n"/>
      <c r="B447" s="6" t="n"/>
      <c r="C447" s="11">
        <f>IF($B447="","",IFERROR(VLOOKUP($B447,Contratos!$A:$R,2,FALSE),""))</f>
        <v/>
      </c>
      <c r="D447" s="11">
        <f>IF($B447="","",IFERROR(VLOOKUP($B447,Contratos!$A:$R,3,FALSE),""))</f>
        <v/>
      </c>
      <c r="E447" s="7" t="n"/>
      <c r="F447" s="13">
        <f>IF($B447="","",IFERROR(VLOOKUP($B447,Contratos!$A:$R,7,FALSE),0))</f>
        <v/>
      </c>
      <c r="G447" s="8" t="n"/>
      <c r="H447" s="8" t="n"/>
      <c r="I447" s="13">
        <f>IF($B447="","",$F447+$G447+$H447)</f>
        <v/>
      </c>
      <c r="J447" s="8" t="n"/>
      <c r="K447" s="7" t="n"/>
      <c r="L447" s="6" t="n"/>
      <c r="M447" s="11">
        <f>IF($B447="","",IF(AND($J447&gt;0,$J447&gt;=$I447),"Recebido",IF($J447&gt;0,"Recebido parcial",IF(AND($E447&lt;&gt;"",TODAY()&gt;$E447),"Atrasado","Em aberto"))))</f>
        <v/>
      </c>
      <c r="N447" s="11">
        <f>IF($B447="","",IF($M447="Atrasado",TODAY()-$E447,IF(AND($K447&lt;&gt;"",$K447&gt;$E447),$K447-$E447,0)))</f>
        <v/>
      </c>
      <c r="O447" s="13">
        <f>IF($B447="","",$F447+$H447)</f>
        <v/>
      </c>
      <c r="P447" s="13">
        <f>IF($B447="","",IF($J447=0,0,ROUND($O447*IFERROR(VLOOKUP($B447,Contratos!$A:$R,10,FALSE),0),2)))</f>
        <v/>
      </c>
      <c r="Q447" s="8" t="n"/>
      <c r="R447" s="6" t="n"/>
      <c r="S447" s="13">
        <f>IF($B447="","",IF($J447=0,0,ROUND($J447-$P447-$Q447,2)))</f>
        <v/>
      </c>
      <c r="T447" s="7" t="n"/>
      <c r="U447" s="11">
        <f>IF($B447="","",IF($T447&lt;&gt;"","Repassado",IF($J447&gt;0,"Pendente","")))</f>
        <v/>
      </c>
      <c r="V447" s="6" t="n"/>
    </row>
    <row r="448">
      <c r="A448" s="12" t="n"/>
      <c r="B448" s="6" t="n"/>
      <c r="C448" s="11">
        <f>IF($B448="","",IFERROR(VLOOKUP($B448,Contratos!$A:$R,2,FALSE),""))</f>
        <v/>
      </c>
      <c r="D448" s="11">
        <f>IF($B448="","",IFERROR(VLOOKUP($B448,Contratos!$A:$R,3,FALSE),""))</f>
        <v/>
      </c>
      <c r="E448" s="7" t="n"/>
      <c r="F448" s="13">
        <f>IF($B448="","",IFERROR(VLOOKUP($B448,Contratos!$A:$R,7,FALSE),0))</f>
        <v/>
      </c>
      <c r="G448" s="8" t="n"/>
      <c r="H448" s="8" t="n"/>
      <c r="I448" s="13">
        <f>IF($B448="","",$F448+$G448+$H448)</f>
        <v/>
      </c>
      <c r="J448" s="8" t="n"/>
      <c r="K448" s="7" t="n"/>
      <c r="L448" s="6" t="n"/>
      <c r="M448" s="11">
        <f>IF($B448="","",IF(AND($J448&gt;0,$J448&gt;=$I448),"Recebido",IF($J448&gt;0,"Recebido parcial",IF(AND($E448&lt;&gt;"",TODAY()&gt;$E448),"Atrasado","Em aberto"))))</f>
        <v/>
      </c>
      <c r="N448" s="11">
        <f>IF($B448="","",IF($M448="Atrasado",TODAY()-$E448,IF(AND($K448&lt;&gt;"",$K448&gt;$E448),$K448-$E448,0)))</f>
        <v/>
      </c>
      <c r="O448" s="13">
        <f>IF($B448="","",$F448+$H448)</f>
        <v/>
      </c>
      <c r="P448" s="13">
        <f>IF($B448="","",IF($J448=0,0,ROUND($O448*IFERROR(VLOOKUP($B448,Contratos!$A:$R,10,FALSE),0),2)))</f>
        <v/>
      </c>
      <c r="Q448" s="8" t="n"/>
      <c r="R448" s="6" t="n"/>
      <c r="S448" s="13">
        <f>IF($B448="","",IF($J448=0,0,ROUND($J448-$P448-$Q448,2)))</f>
        <v/>
      </c>
      <c r="T448" s="7" t="n"/>
      <c r="U448" s="11">
        <f>IF($B448="","",IF($T448&lt;&gt;"","Repassado",IF($J448&gt;0,"Pendente","")))</f>
        <v/>
      </c>
      <c r="V448" s="6" t="n"/>
    </row>
    <row r="449">
      <c r="A449" s="12" t="n"/>
      <c r="B449" s="6" t="n"/>
      <c r="C449" s="11">
        <f>IF($B449="","",IFERROR(VLOOKUP($B449,Contratos!$A:$R,2,FALSE),""))</f>
        <v/>
      </c>
      <c r="D449" s="11">
        <f>IF($B449="","",IFERROR(VLOOKUP($B449,Contratos!$A:$R,3,FALSE),""))</f>
        <v/>
      </c>
      <c r="E449" s="7" t="n"/>
      <c r="F449" s="13">
        <f>IF($B449="","",IFERROR(VLOOKUP($B449,Contratos!$A:$R,7,FALSE),0))</f>
        <v/>
      </c>
      <c r="G449" s="8" t="n"/>
      <c r="H449" s="8" t="n"/>
      <c r="I449" s="13">
        <f>IF($B449="","",$F449+$G449+$H449)</f>
        <v/>
      </c>
      <c r="J449" s="8" t="n"/>
      <c r="K449" s="7" t="n"/>
      <c r="L449" s="6" t="n"/>
      <c r="M449" s="11">
        <f>IF($B449="","",IF(AND($J449&gt;0,$J449&gt;=$I449),"Recebido",IF($J449&gt;0,"Recebido parcial",IF(AND($E449&lt;&gt;"",TODAY()&gt;$E449),"Atrasado","Em aberto"))))</f>
        <v/>
      </c>
      <c r="N449" s="11">
        <f>IF($B449="","",IF($M449="Atrasado",TODAY()-$E449,IF(AND($K449&lt;&gt;"",$K449&gt;$E449),$K449-$E449,0)))</f>
        <v/>
      </c>
      <c r="O449" s="13">
        <f>IF($B449="","",$F449+$H449)</f>
        <v/>
      </c>
      <c r="P449" s="13">
        <f>IF($B449="","",IF($J449=0,0,ROUND($O449*IFERROR(VLOOKUP($B449,Contratos!$A:$R,10,FALSE),0),2)))</f>
        <v/>
      </c>
      <c r="Q449" s="8" t="n"/>
      <c r="R449" s="6" t="n"/>
      <c r="S449" s="13">
        <f>IF($B449="","",IF($J449=0,0,ROUND($J449-$P449-$Q449,2)))</f>
        <v/>
      </c>
      <c r="T449" s="7" t="n"/>
      <c r="U449" s="11">
        <f>IF($B449="","",IF($T449&lt;&gt;"","Repassado",IF($J449&gt;0,"Pendente","")))</f>
        <v/>
      </c>
      <c r="V449" s="6" t="n"/>
    </row>
    <row r="450">
      <c r="A450" s="12" t="n"/>
      <c r="B450" s="6" t="n"/>
      <c r="C450" s="11">
        <f>IF($B450="","",IFERROR(VLOOKUP($B450,Contratos!$A:$R,2,FALSE),""))</f>
        <v/>
      </c>
      <c r="D450" s="11">
        <f>IF($B450="","",IFERROR(VLOOKUP($B450,Contratos!$A:$R,3,FALSE),""))</f>
        <v/>
      </c>
      <c r="E450" s="7" t="n"/>
      <c r="F450" s="13">
        <f>IF($B450="","",IFERROR(VLOOKUP($B450,Contratos!$A:$R,7,FALSE),0))</f>
        <v/>
      </c>
      <c r="G450" s="8" t="n"/>
      <c r="H450" s="8" t="n"/>
      <c r="I450" s="13">
        <f>IF($B450="","",$F450+$G450+$H450)</f>
        <v/>
      </c>
      <c r="J450" s="8" t="n"/>
      <c r="K450" s="7" t="n"/>
      <c r="L450" s="6" t="n"/>
      <c r="M450" s="11">
        <f>IF($B450="","",IF(AND($J450&gt;0,$J450&gt;=$I450),"Recebido",IF($J450&gt;0,"Recebido parcial",IF(AND($E450&lt;&gt;"",TODAY()&gt;$E450),"Atrasado","Em aberto"))))</f>
        <v/>
      </c>
      <c r="N450" s="11">
        <f>IF($B450="","",IF($M450="Atrasado",TODAY()-$E450,IF(AND($K450&lt;&gt;"",$K450&gt;$E450),$K450-$E450,0)))</f>
        <v/>
      </c>
      <c r="O450" s="13">
        <f>IF($B450="","",$F450+$H450)</f>
        <v/>
      </c>
      <c r="P450" s="13">
        <f>IF($B450="","",IF($J450=0,0,ROUND($O450*IFERROR(VLOOKUP($B450,Contratos!$A:$R,10,FALSE),0),2)))</f>
        <v/>
      </c>
      <c r="Q450" s="8" t="n"/>
      <c r="R450" s="6" t="n"/>
      <c r="S450" s="13">
        <f>IF($B450="","",IF($J450=0,0,ROUND($J450-$P450-$Q450,2)))</f>
        <v/>
      </c>
      <c r="T450" s="7" t="n"/>
      <c r="U450" s="11">
        <f>IF($B450="","",IF($T450&lt;&gt;"","Repassado",IF($J450&gt;0,"Pendente","")))</f>
        <v/>
      </c>
      <c r="V450" s="6" t="n"/>
    </row>
    <row r="451">
      <c r="A451" s="12" t="n"/>
      <c r="B451" s="6" t="n"/>
      <c r="C451" s="11">
        <f>IF($B451="","",IFERROR(VLOOKUP($B451,Contratos!$A:$R,2,FALSE),""))</f>
        <v/>
      </c>
      <c r="D451" s="11">
        <f>IF($B451="","",IFERROR(VLOOKUP($B451,Contratos!$A:$R,3,FALSE),""))</f>
        <v/>
      </c>
      <c r="E451" s="7" t="n"/>
      <c r="F451" s="13">
        <f>IF($B451="","",IFERROR(VLOOKUP($B451,Contratos!$A:$R,7,FALSE),0))</f>
        <v/>
      </c>
      <c r="G451" s="8" t="n"/>
      <c r="H451" s="8" t="n"/>
      <c r="I451" s="13">
        <f>IF($B451="","",$F451+$G451+$H451)</f>
        <v/>
      </c>
      <c r="J451" s="8" t="n"/>
      <c r="K451" s="7" t="n"/>
      <c r="L451" s="6" t="n"/>
      <c r="M451" s="11">
        <f>IF($B451="","",IF(AND($J451&gt;0,$J451&gt;=$I451),"Recebido",IF($J451&gt;0,"Recebido parcial",IF(AND($E451&lt;&gt;"",TODAY()&gt;$E451),"Atrasado","Em aberto"))))</f>
        <v/>
      </c>
      <c r="N451" s="11">
        <f>IF($B451="","",IF($M451="Atrasado",TODAY()-$E451,IF(AND($K451&lt;&gt;"",$K451&gt;$E451),$K451-$E451,0)))</f>
        <v/>
      </c>
      <c r="O451" s="13">
        <f>IF($B451="","",$F451+$H451)</f>
        <v/>
      </c>
      <c r="P451" s="13">
        <f>IF($B451="","",IF($J451=0,0,ROUND($O451*IFERROR(VLOOKUP($B451,Contratos!$A:$R,10,FALSE),0),2)))</f>
        <v/>
      </c>
      <c r="Q451" s="8" t="n"/>
      <c r="R451" s="6" t="n"/>
      <c r="S451" s="13">
        <f>IF($B451="","",IF($J451=0,0,ROUND($J451-$P451-$Q451,2)))</f>
        <v/>
      </c>
      <c r="T451" s="7" t="n"/>
      <c r="U451" s="11">
        <f>IF($B451="","",IF($T451&lt;&gt;"","Repassado",IF($J451&gt;0,"Pendente","")))</f>
        <v/>
      </c>
      <c r="V451" s="6" t="n"/>
    </row>
    <row r="452">
      <c r="A452" s="12" t="n"/>
      <c r="B452" s="6" t="n"/>
      <c r="C452" s="11">
        <f>IF($B452="","",IFERROR(VLOOKUP($B452,Contratos!$A:$R,2,FALSE),""))</f>
        <v/>
      </c>
      <c r="D452" s="11">
        <f>IF($B452="","",IFERROR(VLOOKUP($B452,Contratos!$A:$R,3,FALSE),""))</f>
        <v/>
      </c>
      <c r="E452" s="7" t="n"/>
      <c r="F452" s="13">
        <f>IF($B452="","",IFERROR(VLOOKUP($B452,Contratos!$A:$R,7,FALSE),0))</f>
        <v/>
      </c>
      <c r="G452" s="8" t="n"/>
      <c r="H452" s="8" t="n"/>
      <c r="I452" s="13">
        <f>IF($B452="","",$F452+$G452+$H452)</f>
        <v/>
      </c>
      <c r="J452" s="8" t="n"/>
      <c r="K452" s="7" t="n"/>
      <c r="L452" s="6" t="n"/>
      <c r="M452" s="11">
        <f>IF($B452="","",IF(AND($J452&gt;0,$J452&gt;=$I452),"Recebido",IF($J452&gt;0,"Recebido parcial",IF(AND($E452&lt;&gt;"",TODAY()&gt;$E452),"Atrasado","Em aberto"))))</f>
        <v/>
      </c>
      <c r="N452" s="11">
        <f>IF($B452="","",IF($M452="Atrasado",TODAY()-$E452,IF(AND($K452&lt;&gt;"",$K452&gt;$E452),$K452-$E452,0)))</f>
        <v/>
      </c>
      <c r="O452" s="13">
        <f>IF($B452="","",$F452+$H452)</f>
        <v/>
      </c>
      <c r="P452" s="13">
        <f>IF($B452="","",IF($J452=0,0,ROUND($O452*IFERROR(VLOOKUP($B452,Contratos!$A:$R,10,FALSE),0),2)))</f>
        <v/>
      </c>
      <c r="Q452" s="8" t="n"/>
      <c r="R452" s="6" t="n"/>
      <c r="S452" s="13">
        <f>IF($B452="","",IF($J452=0,0,ROUND($J452-$P452-$Q452,2)))</f>
        <v/>
      </c>
      <c r="T452" s="7" t="n"/>
      <c r="U452" s="11">
        <f>IF($B452="","",IF($T452&lt;&gt;"","Repassado",IF($J452&gt;0,"Pendente","")))</f>
        <v/>
      </c>
      <c r="V452" s="6" t="n"/>
    </row>
    <row r="453">
      <c r="A453" s="12" t="n"/>
      <c r="B453" s="6" t="n"/>
      <c r="C453" s="11">
        <f>IF($B453="","",IFERROR(VLOOKUP($B453,Contratos!$A:$R,2,FALSE),""))</f>
        <v/>
      </c>
      <c r="D453" s="11">
        <f>IF($B453="","",IFERROR(VLOOKUP($B453,Contratos!$A:$R,3,FALSE),""))</f>
        <v/>
      </c>
      <c r="E453" s="7" t="n"/>
      <c r="F453" s="13">
        <f>IF($B453="","",IFERROR(VLOOKUP($B453,Contratos!$A:$R,7,FALSE),0))</f>
        <v/>
      </c>
      <c r="G453" s="8" t="n"/>
      <c r="H453" s="8" t="n"/>
      <c r="I453" s="13">
        <f>IF($B453="","",$F453+$G453+$H453)</f>
        <v/>
      </c>
      <c r="J453" s="8" t="n"/>
      <c r="K453" s="7" t="n"/>
      <c r="L453" s="6" t="n"/>
      <c r="M453" s="11">
        <f>IF($B453="","",IF(AND($J453&gt;0,$J453&gt;=$I453),"Recebido",IF($J453&gt;0,"Recebido parcial",IF(AND($E453&lt;&gt;"",TODAY()&gt;$E453),"Atrasado","Em aberto"))))</f>
        <v/>
      </c>
      <c r="N453" s="11">
        <f>IF($B453="","",IF($M453="Atrasado",TODAY()-$E453,IF(AND($K453&lt;&gt;"",$K453&gt;$E453),$K453-$E453,0)))</f>
        <v/>
      </c>
      <c r="O453" s="13">
        <f>IF($B453="","",$F453+$H453)</f>
        <v/>
      </c>
      <c r="P453" s="13">
        <f>IF($B453="","",IF($J453=0,0,ROUND($O453*IFERROR(VLOOKUP($B453,Contratos!$A:$R,10,FALSE),0),2)))</f>
        <v/>
      </c>
      <c r="Q453" s="8" t="n"/>
      <c r="R453" s="6" t="n"/>
      <c r="S453" s="13">
        <f>IF($B453="","",IF($J453=0,0,ROUND($J453-$P453-$Q453,2)))</f>
        <v/>
      </c>
      <c r="T453" s="7" t="n"/>
      <c r="U453" s="11">
        <f>IF($B453="","",IF($T453&lt;&gt;"","Repassado",IF($J453&gt;0,"Pendente","")))</f>
        <v/>
      </c>
      <c r="V453" s="6" t="n"/>
    </row>
    <row r="454">
      <c r="A454" s="12" t="n"/>
      <c r="B454" s="6" t="n"/>
      <c r="C454" s="11">
        <f>IF($B454="","",IFERROR(VLOOKUP($B454,Contratos!$A:$R,2,FALSE),""))</f>
        <v/>
      </c>
      <c r="D454" s="11">
        <f>IF($B454="","",IFERROR(VLOOKUP($B454,Contratos!$A:$R,3,FALSE),""))</f>
        <v/>
      </c>
      <c r="E454" s="7" t="n"/>
      <c r="F454" s="13">
        <f>IF($B454="","",IFERROR(VLOOKUP($B454,Contratos!$A:$R,7,FALSE),0))</f>
        <v/>
      </c>
      <c r="G454" s="8" t="n"/>
      <c r="H454" s="8" t="n"/>
      <c r="I454" s="13">
        <f>IF($B454="","",$F454+$G454+$H454)</f>
        <v/>
      </c>
      <c r="J454" s="8" t="n"/>
      <c r="K454" s="7" t="n"/>
      <c r="L454" s="6" t="n"/>
      <c r="M454" s="11">
        <f>IF($B454="","",IF(AND($J454&gt;0,$J454&gt;=$I454),"Recebido",IF($J454&gt;0,"Recebido parcial",IF(AND($E454&lt;&gt;"",TODAY()&gt;$E454),"Atrasado","Em aberto"))))</f>
        <v/>
      </c>
      <c r="N454" s="11">
        <f>IF($B454="","",IF($M454="Atrasado",TODAY()-$E454,IF(AND($K454&lt;&gt;"",$K454&gt;$E454),$K454-$E454,0)))</f>
        <v/>
      </c>
      <c r="O454" s="13">
        <f>IF($B454="","",$F454+$H454)</f>
        <v/>
      </c>
      <c r="P454" s="13">
        <f>IF($B454="","",IF($J454=0,0,ROUND($O454*IFERROR(VLOOKUP($B454,Contratos!$A:$R,10,FALSE),0),2)))</f>
        <v/>
      </c>
      <c r="Q454" s="8" t="n"/>
      <c r="R454" s="6" t="n"/>
      <c r="S454" s="13">
        <f>IF($B454="","",IF($J454=0,0,ROUND($J454-$P454-$Q454,2)))</f>
        <v/>
      </c>
      <c r="T454" s="7" t="n"/>
      <c r="U454" s="11">
        <f>IF($B454="","",IF($T454&lt;&gt;"","Repassado",IF($J454&gt;0,"Pendente","")))</f>
        <v/>
      </c>
      <c r="V454" s="6" t="n"/>
    </row>
    <row r="455">
      <c r="A455" s="12" t="n"/>
      <c r="B455" s="6" t="n"/>
      <c r="C455" s="11">
        <f>IF($B455="","",IFERROR(VLOOKUP($B455,Contratos!$A:$R,2,FALSE),""))</f>
        <v/>
      </c>
      <c r="D455" s="11">
        <f>IF($B455="","",IFERROR(VLOOKUP($B455,Contratos!$A:$R,3,FALSE),""))</f>
        <v/>
      </c>
      <c r="E455" s="7" t="n"/>
      <c r="F455" s="13">
        <f>IF($B455="","",IFERROR(VLOOKUP($B455,Contratos!$A:$R,7,FALSE),0))</f>
        <v/>
      </c>
      <c r="G455" s="8" t="n"/>
      <c r="H455" s="8" t="n"/>
      <c r="I455" s="13">
        <f>IF($B455="","",$F455+$G455+$H455)</f>
        <v/>
      </c>
      <c r="J455" s="8" t="n"/>
      <c r="K455" s="7" t="n"/>
      <c r="L455" s="6" t="n"/>
      <c r="M455" s="11">
        <f>IF($B455="","",IF(AND($J455&gt;0,$J455&gt;=$I455),"Recebido",IF($J455&gt;0,"Recebido parcial",IF(AND($E455&lt;&gt;"",TODAY()&gt;$E455),"Atrasado","Em aberto"))))</f>
        <v/>
      </c>
      <c r="N455" s="11">
        <f>IF($B455="","",IF($M455="Atrasado",TODAY()-$E455,IF(AND($K455&lt;&gt;"",$K455&gt;$E455),$K455-$E455,0)))</f>
        <v/>
      </c>
      <c r="O455" s="13">
        <f>IF($B455="","",$F455+$H455)</f>
        <v/>
      </c>
      <c r="P455" s="13">
        <f>IF($B455="","",IF($J455=0,0,ROUND($O455*IFERROR(VLOOKUP($B455,Contratos!$A:$R,10,FALSE),0),2)))</f>
        <v/>
      </c>
      <c r="Q455" s="8" t="n"/>
      <c r="R455" s="6" t="n"/>
      <c r="S455" s="13">
        <f>IF($B455="","",IF($J455=0,0,ROUND($J455-$P455-$Q455,2)))</f>
        <v/>
      </c>
      <c r="T455" s="7" t="n"/>
      <c r="U455" s="11">
        <f>IF($B455="","",IF($T455&lt;&gt;"","Repassado",IF($J455&gt;0,"Pendente","")))</f>
        <v/>
      </c>
      <c r="V455" s="6" t="n"/>
    </row>
    <row r="456">
      <c r="A456" s="12" t="n"/>
      <c r="B456" s="6" t="n"/>
      <c r="C456" s="11">
        <f>IF($B456="","",IFERROR(VLOOKUP($B456,Contratos!$A:$R,2,FALSE),""))</f>
        <v/>
      </c>
      <c r="D456" s="11">
        <f>IF($B456="","",IFERROR(VLOOKUP($B456,Contratos!$A:$R,3,FALSE),""))</f>
        <v/>
      </c>
      <c r="E456" s="7" t="n"/>
      <c r="F456" s="13">
        <f>IF($B456="","",IFERROR(VLOOKUP($B456,Contratos!$A:$R,7,FALSE),0))</f>
        <v/>
      </c>
      <c r="G456" s="8" t="n"/>
      <c r="H456" s="8" t="n"/>
      <c r="I456" s="13">
        <f>IF($B456="","",$F456+$G456+$H456)</f>
        <v/>
      </c>
      <c r="J456" s="8" t="n"/>
      <c r="K456" s="7" t="n"/>
      <c r="L456" s="6" t="n"/>
      <c r="M456" s="11">
        <f>IF($B456="","",IF(AND($J456&gt;0,$J456&gt;=$I456),"Recebido",IF($J456&gt;0,"Recebido parcial",IF(AND($E456&lt;&gt;"",TODAY()&gt;$E456),"Atrasado","Em aberto"))))</f>
        <v/>
      </c>
      <c r="N456" s="11">
        <f>IF($B456="","",IF($M456="Atrasado",TODAY()-$E456,IF(AND($K456&lt;&gt;"",$K456&gt;$E456),$K456-$E456,0)))</f>
        <v/>
      </c>
      <c r="O456" s="13">
        <f>IF($B456="","",$F456+$H456)</f>
        <v/>
      </c>
      <c r="P456" s="13">
        <f>IF($B456="","",IF($J456=0,0,ROUND($O456*IFERROR(VLOOKUP($B456,Contratos!$A:$R,10,FALSE),0),2)))</f>
        <v/>
      </c>
      <c r="Q456" s="8" t="n"/>
      <c r="R456" s="6" t="n"/>
      <c r="S456" s="13">
        <f>IF($B456="","",IF($J456=0,0,ROUND($J456-$P456-$Q456,2)))</f>
        <v/>
      </c>
      <c r="T456" s="7" t="n"/>
      <c r="U456" s="11">
        <f>IF($B456="","",IF($T456&lt;&gt;"","Repassado",IF($J456&gt;0,"Pendente","")))</f>
        <v/>
      </c>
      <c r="V456" s="6" t="n"/>
    </row>
    <row r="457">
      <c r="A457" s="12" t="n"/>
      <c r="B457" s="6" t="n"/>
      <c r="C457" s="11">
        <f>IF($B457="","",IFERROR(VLOOKUP($B457,Contratos!$A:$R,2,FALSE),""))</f>
        <v/>
      </c>
      <c r="D457" s="11">
        <f>IF($B457="","",IFERROR(VLOOKUP($B457,Contratos!$A:$R,3,FALSE),""))</f>
        <v/>
      </c>
      <c r="E457" s="7" t="n"/>
      <c r="F457" s="13">
        <f>IF($B457="","",IFERROR(VLOOKUP($B457,Contratos!$A:$R,7,FALSE),0))</f>
        <v/>
      </c>
      <c r="G457" s="8" t="n"/>
      <c r="H457" s="8" t="n"/>
      <c r="I457" s="13">
        <f>IF($B457="","",$F457+$G457+$H457)</f>
        <v/>
      </c>
      <c r="J457" s="8" t="n"/>
      <c r="K457" s="7" t="n"/>
      <c r="L457" s="6" t="n"/>
      <c r="M457" s="11">
        <f>IF($B457="","",IF(AND($J457&gt;0,$J457&gt;=$I457),"Recebido",IF($J457&gt;0,"Recebido parcial",IF(AND($E457&lt;&gt;"",TODAY()&gt;$E457),"Atrasado","Em aberto"))))</f>
        <v/>
      </c>
      <c r="N457" s="11">
        <f>IF($B457="","",IF($M457="Atrasado",TODAY()-$E457,IF(AND($K457&lt;&gt;"",$K457&gt;$E457),$K457-$E457,0)))</f>
        <v/>
      </c>
      <c r="O457" s="13">
        <f>IF($B457="","",$F457+$H457)</f>
        <v/>
      </c>
      <c r="P457" s="13">
        <f>IF($B457="","",IF($J457=0,0,ROUND($O457*IFERROR(VLOOKUP($B457,Contratos!$A:$R,10,FALSE),0),2)))</f>
        <v/>
      </c>
      <c r="Q457" s="8" t="n"/>
      <c r="R457" s="6" t="n"/>
      <c r="S457" s="13">
        <f>IF($B457="","",IF($J457=0,0,ROUND($J457-$P457-$Q457,2)))</f>
        <v/>
      </c>
      <c r="T457" s="7" t="n"/>
      <c r="U457" s="11">
        <f>IF($B457="","",IF($T457&lt;&gt;"","Repassado",IF($J457&gt;0,"Pendente","")))</f>
        <v/>
      </c>
      <c r="V457" s="6" t="n"/>
    </row>
    <row r="458">
      <c r="A458" s="12" t="n"/>
      <c r="B458" s="6" t="n"/>
      <c r="C458" s="11">
        <f>IF($B458="","",IFERROR(VLOOKUP($B458,Contratos!$A:$R,2,FALSE),""))</f>
        <v/>
      </c>
      <c r="D458" s="11">
        <f>IF($B458="","",IFERROR(VLOOKUP($B458,Contratos!$A:$R,3,FALSE),""))</f>
        <v/>
      </c>
      <c r="E458" s="7" t="n"/>
      <c r="F458" s="13">
        <f>IF($B458="","",IFERROR(VLOOKUP($B458,Contratos!$A:$R,7,FALSE),0))</f>
        <v/>
      </c>
      <c r="G458" s="8" t="n"/>
      <c r="H458" s="8" t="n"/>
      <c r="I458" s="13">
        <f>IF($B458="","",$F458+$G458+$H458)</f>
        <v/>
      </c>
      <c r="J458" s="8" t="n"/>
      <c r="K458" s="7" t="n"/>
      <c r="L458" s="6" t="n"/>
      <c r="M458" s="11">
        <f>IF($B458="","",IF(AND($J458&gt;0,$J458&gt;=$I458),"Recebido",IF($J458&gt;0,"Recebido parcial",IF(AND($E458&lt;&gt;"",TODAY()&gt;$E458),"Atrasado","Em aberto"))))</f>
        <v/>
      </c>
      <c r="N458" s="11">
        <f>IF($B458="","",IF($M458="Atrasado",TODAY()-$E458,IF(AND($K458&lt;&gt;"",$K458&gt;$E458),$K458-$E458,0)))</f>
        <v/>
      </c>
      <c r="O458" s="13">
        <f>IF($B458="","",$F458+$H458)</f>
        <v/>
      </c>
      <c r="P458" s="13">
        <f>IF($B458="","",IF($J458=0,0,ROUND($O458*IFERROR(VLOOKUP($B458,Contratos!$A:$R,10,FALSE),0),2)))</f>
        <v/>
      </c>
      <c r="Q458" s="8" t="n"/>
      <c r="R458" s="6" t="n"/>
      <c r="S458" s="13">
        <f>IF($B458="","",IF($J458=0,0,ROUND($J458-$P458-$Q458,2)))</f>
        <v/>
      </c>
      <c r="T458" s="7" t="n"/>
      <c r="U458" s="11">
        <f>IF($B458="","",IF($T458&lt;&gt;"","Repassado",IF($J458&gt;0,"Pendente","")))</f>
        <v/>
      </c>
      <c r="V458" s="6" t="n"/>
    </row>
    <row r="459">
      <c r="A459" s="12" t="n"/>
      <c r="B459" s="6" t="n"/>
      <c r="C459" s="11">
        <f>IF($B459="","",IFERROR(VLOOKUP($B459,Contratos!$A:$R,2,FALSE),""))</f>
        <v/>
      </c>
      <c r="D459" s="11">
        <f>IF($B459="","",IFERROR(VLOOKUP($B459,Contratos!$A:$R,3,FALSE),""))</f>
        <v/>
      </c>
      <c r="E459" s="7" t="n"/>
      <c r="F459" s="13">
        <f>IF($B459="","",IFERROR(VLOOKUP($B459,Contratos!$A:$R,7,FALSE),0))</f>
        <v/>
      </c>
      <c r="G459" s="8" t="n"/>
      <c r="H459" s="8" t="n"/>
      <c r="I459" s="13">
        <f>IF($B459="","",$F459+$G459+$H459)</f>
        <v/>
      </c>
      <c r="J459" s="8" t="n"/>
      <c r="K459" s="7" t="n"/>
      <c r="L459" s="6" t="n"/>
      <c r="M459" s="11">
        <f>IF($B459="","",IF(AND($J459&gt;0,$J459&gt;=$I459),"Recebido",IF($J459&gt;0,"Recebido parcial",IF(AND($E459&lt;&gt;"",TODAY()&gt;$E459),"Atrasado","Em aberto"))))</f>
        <v/>
      </c>
      <c r="N459" s="11">
        <f>IF($B459="","",IF($M459="Atrasado",TODAY()-$E459,IF(AND($K459&lt;&gt;"",$K459&gt;$E459),$K459-$E459,0)))</f>
        <v/>
      </c>
      <c r="O459" s="13">
        <f>IF($B459="","",$F459+$H459)</f>
        <v/>
      </c>
      <c r="P459" s="13">
        <f>IF($B459="","",IF($J459=0,0,ROUND($O459*IFERROR(VLOOKUP($B459,Contratos!$A:$R,10,FALSE),0),2)))</f>
        <v/>
      </c>
      <c r="Q459" s="8" t="n"/>
      <c r="R459" s="6" t="n"/>
      <c r="S459" s="13">
        <f>IF($B459="","",IF($J459=0,0,ROUND($J459-$P459-$Q459,2)))</f>
        <v/>
      </c>
      <c r="T459" s="7" t="n"/>
      <c r="U459" s="11">
        <f>IF($B459="","",IF($T459&lt;&gt;"","Repassado",IF($J459&gt;0,"Pendente","")))</f>
        <v/>
      </c>
      <c r="V459" s="6" t="n"/>
    </row>
    <row r="460">
      <c r="A460" s="12" t="n"/>
      <c r="B460" s="6" t="n"/>
      <c r="C460" s="11">
        <f>IF($B460="","",IFERROR(VLOOKUP($B460,Contratos!$A:$R,2,FALSE),""))</f>
        <v/>
      </c>
      <c r="D460" s="11">
        <f>IF($B460="","",IFERROR(VLOOKUP($B460,Contratos!$A:$R,3,FALSE),""))</f>
        <v/>
      </c>
      <c r="E460" s="7" t="n"/>
      <c r="F460" s="13">
        <f>IF($B460="","",IFERROR(VLOOKUP($B460,Contratos!$A:$R,7,FALSE),0))</f>
        <v/>
      </c>
      <c r="G460" s="8" t="n"/>
      <c r="H460" s="8" t="n"/>
      <c r="I460" s="13">
        <f>IF($B460="","",$F460+$G460+$H460)</f>
        <v/>
      </c>
      <c r="J460" s="8" t="n"/>
      <c r="K460" s="7" t="n"/>
      <c r="L460" s="6" t="n"/>
      <c r="M460" s="11">
        <f>IF($B460="","",IF(AND($J460&gt;0,$J460&gt;=$I460),"Recebido",IF($J460&gt;0,"Recebido parcial",IF(AND($E460&lt;&gt;"",TODAY()&gt;$E460),"Atrasado","Em aberto"))))</f>
        <v/>
      </c>
      <c r="N460" s="11">
        <f>IF($B460="","",IF($M460="Atrasado",TODAY()-$E460,IF(AND($K460&lt;&gt;"",$K460&gt;$E460),$K460-$E460,0)))</f>
        <v/>
      </c>
      <c r="O460" s="13">
        <f>IF($B460="","",$F460+$H460)</f>
        <v/>
      </c>
      <c r="P460" s="13">
        <f>IF($B460="","",IF($J460=0,0,ROUND($O460*IFERROR(VLOOKUP($B460,Contratos!$A:$R,10,FALSE),0),2)))</f>
        <v/>
      </c>
      <c r="Q460" s="8" t="n"/>
      <c r="R460" s="6" t="n"/>
      <c r="S460" s="13">
        <f>IF($B460="","",IF($J460=0,0,ROUND($J460-$P460-$Q460,2)))</f>
        <v/>
      </c>
      <c r="T460" s="7" t="n"/>
      <c r="U460" s="11">
        <f>IF($B460="","",IF($T460&lt;&gt;"","Repassado",IF($J460&gt;0,"Pendente","")))</f>
        <v/>
      </c>
      <c r="V460" s="6" t="n"/>
    </row>
    <row r="461">
      <c r="A461" s="12" t="n"/>
      <c r="B461" s="6" t="n"/>
      <c r="C461" s="11">
        <f>IF($B461="","",IFERROR(VLOOKUP($B461,Contratos!$A:$R,2,FALSE),""))</f>
        <v/>
      </c>
      <c r="D461" s="11">
        <f>IF($B461="","",IFERROR(VLOOKUP($B461,Contratos!$A:$R,3,FALSE),""))</f>
        <v/>
      </c>
      <c r="E461" s="7" t="n"/>
      <c r="F461" s="13">
        <f>IF($B461="","",IFERROR(VLOOKUP($B461,Contratos!$A:$R,7,FALSE),0))</f>
        <v/>
      </c>
      <c r="G461" s="8" t="n"/>
      <c r="H461" s="8" t="n"/>
      <c r="I461" s="13">
        <f>IF($B461="","",$F461+$G461+$H461)</f>
        <v/>
      </c>
      <c r="J461" s="8" t="n"/>
      <c r="K461" s="7" t="n"/>
      <c r="L461" s="6" t="n"/>
      <c r="M461" s="11">
        <f>IF($B461="","",IF(AND($J461&gt;0,$J461&gt;=$I461),"Recebido",IF($J461&gt;0,"Recebido parcial",IF(AND($E461&lt;&gt;"",TODAY()&gt;$E461),"Atrasado","Em aberto"))))</f>
        <v/>
      </c>
      <c r="N461" s="11">
        <f>IF($B461="","",IF($M461="Atrasado",TODAY()-$E461,IF(AND($K461&lt;&gt;"",$K461&gt;$E461),$K461-$E461,0)))</f>
        <v/>
      </c>
      <c r="O461" s="13">
        <f>IF($B461="","",$F461+$H461)</f>
        <v/>
      </c>
      <c r="P461" s="13">
        <f>IF($B461="","",IF($J461=0,0,ROUND($O461*IFERROR(VLOOKUP($B461,Contratos!$A:$R,10,FALSE),0),2)))</f>
        <v/>
      </c>
      <c r="Q461" s="8" t="n"/>
      <c r="R461" s="6" t="n"/>
      <c r="S461" s="13">
        <f>IF($B461="","",IF($J461=0,0,ROUND($J461-$P461-$Q461,2)))</f>
        <v/>
      </c>
      <c r="T461" s="7" t="n"/>
      <c r="U461" s="11">
        <f>IF($B461="","",IF($T461&lt;&gt;"","Repassado",IF($J461&gt;0,"Pendente","")))</f>
        <v/>
      </c>
      <c r="V461" s="6" t="n"/>
    </row>
    <row r="462">
      <c r="A462" s="12" t="n"/>
      <c r="B462" s="6" t="n"/>
      <c r="C462" s="11">
        <f>IF($B462="","",IFERROR(VLOOKUP($B462,Contratos!$A:$R,2,FALSE),""))</f>
        <v/>
      </c>
      <c r="D462" s="11">
        <f>IF($B462="","",IFERROR(VLOOKUP($B462,Contratos!$A:$R,3,FALSE),""))</f>
        <v/>
      </c>
      <c r="E462" s="7" t="n"/>
      <c r="F462" s="13">
        <f>IF($B462="","",IFERROR(VLOOKUP($B462,Contratos!$A:$R,7,FALSE),0))</f>
        <v/>
      </c>
      <c r="G462" s="8" t="n"/>
      <c r="H462" s="8" t="n"/>
      <c r="I462" s="13">
        <f>IF($B462="","",$F462+$G462+$H462)</f>
        <v/>
      </c>
      <c r="J462" s="8" t="n"/>
      <c r="K462" s="7" t="n"/>
      <c r="L462" s="6" t="n"/>
      <c r="M462" s="11">
        <f>IF($B462="","",IF(AND($J462&gt;0,$J462&gt;=$I462),"Recebido",IF($J462&gt;0,"Recebido parcial",IF(AND($E462&lt;&gt;"",TODAY()&gt;$E462),"Atrasado","Em aberto"))))</f>
        <v/>
      </c>
      <c r="N462" s="11">
        <f>IF($B462="","",IF($M462="Atrasado",TODAY()-$E462,IF(AND($K462&lt;&gt;"",$K462&gt;$E462),$K462-$E462,0)))</f>
        <v/>
      </c>
      <c r="O462" s="13">
        <f>IF($B462="","",$F462+$H462)</f>
        <v/>
      </c>
      <c r="P462" s="13">
        <f>IF($B462="","",IF($J462=0,0,ROUND($O462*IFERROR(VLOOKUP($B462,Contratos!$A:$R,10,FALSE),0),2)))</f>
        <v/>
      </c>
      <c r="Q462" s="8" t="n"/>
      <c r="R462" s="6" t="n"/>
      <c r="S462" s="13">
        <f>IF($B462="","",IF($J462=0,0,ROUND($J462-$P462-$Q462,2)))</f>
        <v/>
      </c>
      <c r="T462" s="7" t="n"/>
      <c r="U462" s="11">
        <f>IF($B462="","",IF($T462&lt;&gt;"","Repassado",IF($J462&gt;0,"Pendente","")))</f>
        <v/>
      </c>
      <c r="V462" s="6" t="n"/>
    </row>
    <row r="463">
      <c r="A463" s="12" t="n"/>
      <c r="B463" s="6" t="n"/>
      <c r="C463" s="11">
        <f>IF($B463="","",IFERROR(VLOOKUP($B463,Contratos!$A:$R,2,FALSE),""))</f>
        <v/>
      </c>
      <c r="D463" s="11">
        <f>IF($B463="","",IFERROR(VLOOKUP($B463,Contratos!$A:$R,3,FALSE),""))</f>
        <v/>
      </c>
      <c r="E463" s="7" t="n"/>
      <c r="F463" s="13">
        <f>IF($B463="","",IFERROR(VLOOKUP($B463,Contratos!$A:$R,7,FALSE),0))</f>
        <v/>
      </c>
      <c r="G463" s="8" t="n"/>
      <c r="H463" s="8" t="n"/>
      <c r="I463" s="13">
        <f>IF($B463="","",$F463+$G463+$H463)</f>
        <v/>
      </c>
      <c r="J463" s="8" t="n"/>
      <c r="K463" s="7" t="n"/>
      <c r="L463" s="6" t="n"/>
      <c r="M463" s="11">
        <f>IF($B463="","",IF(AND($J463&gt;0,$J463&gt;=$I463),"Recebido",IF($J463&gt;0,"Recebido parcial",IF(AND($E463&lt;&gt;"",TODAY()&gt;$E463),"Atrasado","Em aberto"))))</f>
        <v/>
      </c>
      <c r="N463" s="11">
        <f>IF($B463="","",IF($M463="Atrasado",TODAY()-$E463,IF(AND($K463&lt;&gt;"",$K463&gt;$E463),$K463-$E463,0)))</f>
        <v/>
      </c>
      <c r="O463" s="13">
        <f>IF($B463="","",$F463+$H463)</f>
        <v/>
      </c>
      <c r="P463" s="13">
        <f>IF($B463="","",IF($J463=0,0,ROUND($O463*IFERROR(VLOOKUP($B463,Contratos!$A:$R,10,FALSE),0),2)))</f>
        <v/>
      </c>
      <c r="Q463" s="8" t="n"/>
      <c r="R463" s="6" t="n"/>
      <c r="S463" s="13">
        <f>IF($B463="","",IF($J463=0,0,ROUND($J463-$P463-$Q463,2)))</f>
        <v/>
      </c>
      <c r="T463" s="7" t="n"/>
      <c r="U463" s="11">
        <f>IF($B463="","",IF($T463&lt;&gt;"","Repassado",IF($J463&gt;0,"Pendente","")))</f>
        <v/>
      </c>
      <c r="V463" s="6" t="n"/>
    </row>
    <row r="464">
      <c r="A464" s="12" t="n"/>
      <c r="B464" s="6" t="n"/>
      <c r="C464" s="11">
        <f>IF($B464="","",IFERROR(VLOOKUP($B464,Contratos!$A:$R,2,FALSE),""))</f>
        <v/>
      </c>
      <c r="D464" s="11">
        <f>IF($B464="","",IFERROR(VLOOKUP($B464,Contratos!$A:$R,3,FALSE),""))</f>
        <v/>
      </c>
      <c r="E464" s="7" t="n"/>
      <c r="F464" s="13">
        <f>IF($B464="","",IFERROR(VLOOKUP($B464,Contratos!$A:$R,7,FALSE),0))</f>
        <v/>
      </c>
      <c r="G464" s="8" t="n"/>
      <c r="H464" s="8" t="n"/>
      <c r="I464" s="13">
        <f>IF($B464="","",$F464+$G464+$H464)</f>
        <v/>
      </c>
      <c r="J464" s="8" t="n"/>
      <c r="K464" s="7" t="n"/>
      <c r="L464" s="6" t="n"/>
      <c r="M464" s="11">
        <f>IF($B464="","",IF(AND($J464&gt;0,$J464&gt;=$I464),"Recebido",IF($J464&gt;0,"Recebido parcial",IF(AND($E464&lt;&gt;"",TODAY()&gt;$E464),"Atrasado","Em aberto"))))</f>
        <v/>
      </c>
      <c r="N464" s="11">
        <f>IF($B464="","",IF($M464="Atrasado",TODAY()-$E464,IF(AND($K464&lt;&gt;"",$K464&gt;$E464),$K464-$E464,0)))</f>
        <v/>
      </c>
      <c r="O464" s="13">
        <f>IF($B464="","",$F464+$H464)</f>
        <v/>
      </c>
      <c r="P464" s="13">
        <f>IF($B464="","",IF($J464=0,0,ROUND($O464*IFERROR(VLOOKUP($B464,Contratos!$A:$R,10,FALSE),0),2)))</f>
        <v/>
      </c>
      <c r="Q464" s="8" t="n"/>
      <c r="R464" s="6" t="n"/>
      <c r="S464" s="13">
        <f>IF($B464="","",IF($J464=0,0,ROUND($J464-$P464-$Q464,2)))</f>
        <v/>
      </c>
      <c r="T464" s="7" t="n"/>
      <c r="U464" s="11">
        <f>IF($B464="","",IF($T464&lt;&gt;"","Repassado",IF($J464&gt;0,"Pendente","")))</f>
        <v/>
      </c>
      <c r="V464" s="6" t="n"/>
    </row>
    <row r="465">
      <c r="A465" s="12" t="n"/>
      <c r="B465" s="6" t="n"/>
      <c r="C465" s="11">
        <f>IF($B465="","",IFERROR(VLOOKUP($B465,Contratos!$A:$R,2,FALSE),""))</f>
        <v/>
      </c>
      <c r="D465" s="11">
        <f>IF($B465="","",IFERROR(VLOOKUP($B465,Contratos!$A:$R,3,FALSE),""))</f>
        <v/>
      </c>
      <c r="E465" s="7" t="n"/>
      <c r="F465" s="13">
        <f>IF($B465="","",IFERROR(VLOOKUP($B465,Contratos!$A:$R,7,FALSE),0))</f>
        <v/>
      </c>
      <c r="G465" s="8" t="n"/>
      <c r="H465" s="8" t="n"/>
      <c r="I465" s="13">
        <f>IF($B465="","",$F465+$G465+$H465)</f>
        <v/>
      </c>
      <c r="J465" s="8" t="n"/>
      <c r="K465" s="7" t="n"/>
      <c r="L465" s="6" t="n"/>
      <c r="M465" s="11">
        <f>IF($B465="","",IF(AND($J465&gt;0,$J465&gt;=$I465),"Recebido",IF($J465&gt;0,"Recebido parcial",IF(AND($E465&lt;&gt;"",TODAY()&gt;$E465),"Atrasado","Em aberto"))))</f>
        <v/>
      </c>
      <c r="N465" s="11">
        <f>IF($B465="","",IF($M465="Atrasado",TODAY()-$E465,IF(AND($K465&lt;&gt;"",$K465&gt;$E465),$K465-$E465,0)))</f>
        <v/>
      </c>
      <c r="O465" s="13">
        <f>IF($B465="","",$F465+$H465)</f>
        <v/>
      </c>
      <c r="P465" s="13">
        <f>IF($B465="","",IF($J465=0,0,ROUND($O465*IFERROR(VLOOKUP($B465,Contratos!$A:$R,10,FALSE),0),2)))</f>
        <v/>
      </c>
      <c r="Q465" s="8" t="n"/>
      <c r="R465" s="6" t="n"/>
      <c r="S465" s="13">
        <f>IF($B465="","",IF($J465=0,0,ROUND($J465-$P465-$Q465,2)))</f>
        <v/>
      </c>
      <c r="T465" s="7" t="n"/>
      <c r="U465" s="11">
        <f>IF($B465="","",IF($T465&lt;&gt;"","Repassado",IF($J465&gt;0,"Pendente","")))</f>
        <v/>
      </c>
      <c r="V465" s="6" t="n"/>
    </row>
    <row r="466">
      <c r="A466" s="12" t="n"/>
      <c r="B466" s="6" t="n"/>
      <c r="C466" s="11">
        <f>IF($B466="","",IFERROR(VLOOKUP($B466,Contratos!$A:$R,2,FALSE),""))</f>
        <v/>
      </c>
      <c r="D466" s="11">
        <f>IF($B466="","",IFERROR(VLOOKUP($B466,Contratos!$A:$R,3,FALSE),""))</f>
        <v/>
      </c>
      <c r="E466" s="7" t="n"/>
      <c r="F466" s="13">
        <f>IF($B466="","",IFERROR(VLOOKUP($B466,Contratos!$A:$R,7,FALSE),0))</f>
        <v/>
      </c>
      <c r="G466" s="8" t="n"/>
      <c r="H466" s="8" t="n"/>
      <c r="I466" s="13">
        <f>IF($B466="","",$F466+$G466+$H466)</f>
        <v/>
      </c>
      <c r="J466" s="8" t="n"/>
      <c r="K466" s="7" t="n"/>
      <c r="L466" s="6" t="n"/>
      <c r="M466" s="11">
        <f>IF($B466="","",IF(AND($J466&gt;0,$J466&gt;=$I466),"Recebido",IF($J466&gt;0,"Recebido parcial",IF(AND($E466&lt;&gt;"",TODAY()&gt;$E466),"Atrasado","Em aberto"))))</f>
        <v/>
      </c>
      <c r="N466" s="11">
        <f>IF($B466="","",IF($M466="Atrasado",TODAY()-$E466,IF(AND($K466&lt;&gt;"",$K466&gt;$E466),$K466-$E466,0)))</f>
        <v/>
      </c>
      <c r="O466" s="13">
        <f>IF($B466="","",$F466+$H466)</f>
        <v/>
      </c>
      <c r="P466" s="13">
        <f>IF($B466="","",IF($J466=0,0,ROUND($O466*IFERROR(VLOOKUP($B466,Contratos!$A:$R,10,FALSE),0),2)))</f>
        <v/>
      </c>
      <c r="Q466" s="8" t="n"/>
      <c r="R466" s="6" t="n"/>
      <c r="S466" s="13">
        <f>IF($B466="","",IF($J466=0,0,ROUND($J466-$P466-$Q466,2)))</f>
        <v/>
      </c>
      <c r="T466" s="7" t="n"/>
      <c r="U466" s="11">
        <f>IF($B466="","",IF($T466&lt;&gt;"","Repassado",IF($J466&gt;0,"Pendente","")))</f>
        <v/>
      </c>
      <c r="V466" s="6" t="n"/>
    </row>
    <row r="467">
      <c r="A467" s="12" t="n"/>
      <c r="B467" s="6" t="n"/>
      <c r="C467" s="11">
        <f>IF($B467="","",IFERROR(VLOOKUP($B467,Contratos!$A:$R,2,FALSE),""))</f>
        <v/>
      </c>
      <c r="D467" s="11">
        <f>IF($B467="","",IFERROR(VLOOKUP($B467,Contratos!$A:$R,3,FALSE),""))</f>
        <v/>
      </c>
      <c r="E467" s="7" t="n"/>
      <c r="F467" s="13">
        <f>IF($B467="","",IFERROR(VLOOKUP($B467,Contratos!$A:$R,7,FALSE),0))</f>
        <v/>
      </c>
      <c r="G467" s="8" t="n"/>
      <c r="H467" s="8" t="n"/>
      <c r="I467" s="13">
        <f>IF($B467="","",$F467+$G467+$H467)</f>
        <v/>
      </c>
      <c r="J467" s="8" t="n"/>
      <c r="K467" s="7" t="n"/>
      <c r="L467" s="6" t="n"/>
      <c r="M467" s="11">
        <f>IF($B467="","",IF(AND($J467&gt;0,$J467&gt;=$I467),"Recebido",IF($J467&gt;0,"Recebido parcial",IF(AND($E467&lt;&gt;"",TODAY()&gt;$E467),"Atrasado","Em aberto"))))</f>
        <v/>
      </c>
      <c r="N467" s="11">
        <f>IF($B467="","",IF($M467="Atrasado",TODAY()-$E467,IF(AND($K467&lt;&gt;"",$K467&gt;$E467),$K467-$E467,0)))</f>
        <v/>
      </c>
      <c r="O467" s="13">
        <f>IF($B467="","",$F467+$H467)</f>
        <v/>
      </c>
      <c r="P467" s="13">
        <f>IF($B467="","",IF($J467=0,0,ROUND($O467*IFERROR(VLOOKUP($B467,Contratos!$A:$R,10,FALSE),0),2)))</f>
        <v/>
      </c>
      <c r="Q467" s="8" t="n"/>
      <c r="R467" s="6" t="n"/>
      <c r="S467" s="13">
        <f>IF($B467="","",IF($J467=0,0,ROUND($J467-$P467-$Q467,2)))</f>
        <v/>
      </c>
      <c r="T467" s="7" t="n"/>
      <c r="U467" s="11">
        <f>IF($B467="","",IF($T467&lt;&gt;"","Repassado",IF($J467&gt;0,"Pendente","")))</f>
        <v/>
      </c>
      <c r="V467" s="6" t="n"/>
    </row>
    <row r="468">
      <c r="A468" s="12" t="n"/>
      <c r="B468" s="6" t="n"/>
      <c r="C468" s="11">
        <f>IF($B468="","",IFERROR(VLOOKUP($B468,Contratos!$A:$R,2,FALSE),""))</f>
        <v/>
      </c>
      <c r="D468" s="11">
        <f>IF($B468="","",IFERROR(VLOOKUP($B468,Contratos!$A:$R,3,FALSE),""))</f>
        <v/>
      </c>
      <c r="E468" s="7" t="n"/>
      <c r="F468" s="13">
        <f>IF($B468="","",IFERROR(VLOOKUP($B468,Contratos!$A:$R,7,FALSE),0))</f>
        <v/>
      </c>
      <c r="G468" s="8" t="n"/>
      <c r="H468" s="8" t="n"/>
      <c r="I468" s="13">
        <f>IF($B468="","",$F468+$G468+$H468)</f>
        <v/>
      </c>
      <c r="J468" s="8" t="n"/>
      <c r="K468" s="7" t="n"/>
      <c r="L468" s="6" t="n"/>
      <c r="M468" s="11">
        <f>IF($B468="","",IF(AND($J468&gt;0,$J468&gt;=$I468),"Recebido",IF($J468&gt;0,"Recebido parcial",IF(AND($E468&lt;&gt;"",TODAY()&gt;$E468),"Atrasado","Em aberto"))))</f>
        <v/>
      </c>
      <c r="N468" s="11">
        <f>IF($B468="","",IF($M468="Atrasado",TODAY()-$E468,IF(AND($K468&lt;&gt;"",$K468&gt;$E468),$K468-$E468,0)))</f>
        <v/>
      </c>
      <c r="O468" s="13">
        <f>IF($B468="","",$F468+$H468)</f>
        <v/>
      </c>
      <c r="P468" s="13">
        <f>IF($B468="","",IF($J468=0,0,ROUND($O468*IFERROR(VLOOKUP($B468,Contratos!$A:$R,10,FALSE),0),2)))</f>
        <v/>
      </c>
      <c r="Q468" s="8" t="n"/>
      <c r="R468" s="6" t="n"/>
      <c r="S468" s="13">
        <f>IF($B468="","",IF($J468=0,0,ROUND($J468-$P468-$Q468,2)))</f>
        <v/>
      </c>
      <c r="T468" s="7" t="n"/>
      <c r="U468" s="11">
        <f>IF($B468="","",IF($T468&lt;&gt;"","Repassado",IF($J468&gt;0,"Pendente","")))</f>
        <v/>
      </c>
      <c r="V468" s="6" t="n"/>
    </row>
    <row r="469">
      <c r="A469" s="12" t="n"/>
      <c r="B469" s="6" t="n"/>
      <c r="C469" s="11">
        <f>IF($B469="","",IFERROR(VLOOKUP($B469,Contratos!$A:$R,2,FALSE),""))</f>
        <v/>
      </c>
      <c r="D469" s="11">
        <f>IF($B469="","",IFERROR(VLOOKUP($B469,Contratos!$A:$R,3,FALSE),""))</f>
        <v/>
      </c>
      <c r="E469" s="7" t="n"/>
      <c r="F469" s="13">
        <f>IF($B469="","",IFERROR(VLOOKUP($B469,Contratos!$A:$R,7,FALSE),0))</f>
        <v/>
      </c>
      <c r="G469" s="8" t="n"/>
      <c r="H469" s="8" t="n"/>
      <c r="I469" s="13">
        <f>IF($B469="","",$F469+$G469+$H469)</f>
        <v/>
      </c>
      <c r="J469" s="8" t="n"/>
      <c r="K469" s="7" t="n"/>
      <c r="L469" s="6" t="n"/>
      <c r="M469" s="11">
        <f>IF($B469="","",IF(AND($J469&gt;0,$J469&gt;=$I469),"Recebido",IF($J469&gt;0,"Recebido parcial",IF(AND($E469&lt;&gt;"",TODAY()&gt;$E469),"Atrasado","Em aberto"))))</f>
        <v/>
      </c>
      <c r="N469" s="11">
        <f>IF($B469="","",IF($M469="Atrasado",TODAY()-$E469,IF(AND($K469&lt;&gt;"",$K469&gt;$E469),$K469-$E469,0)))</f>
        <v/>
      </c>
      <c r="O469" s="13">
        <f>IF($B469="","",$F469+$H469)</f>
        <v/>
      </c>
      <c r="P469" s="13">
        <f>IF($B469="","",IF($J469=0,0,ROUND($O469*IFERROR(VLOOKUP($B469,Contratos!$A:$R,10,FALSE),0),2)))</f>
        <v/>
      </c>
      <c r="Q469" s="8" t="n"/>
      <c r="R469" s="6" t="n"/>
      <c r="S469" s="13">
        <f>IF($B469="","",IF($J469=0,0,ROUND($J469-$P469-$Q469,2)))</f>
        <v/>
      </c>
      <c r="T469" s="7" t="n"/>
      <c r="U469" s="11">
        <f>IF($B469="","",IF($T469&lt;&gt;"","Repassado",IF($J469&gt;0,"Pendente","")))</f>
        <v/>
      </c>
      <c r="V469" s="6" t="n"/>
    </row>
    <row r="470">
      <c r="A470" s="12" t="n"/>
      <c r="B470" s="6" t="n"/>
      <c r="C470" s="11">
        <f>IF($B470="","",IFERROR(VLOOKUP($B470,Contratos!$A:$R,2,FALSE),""))</f>
        <v/>
      </c>
      <c r="D470" s="11">
        <f>IF($B470="","",IFERROR(VLOOKUP($B470,Contratos!$A:$R,3,FALSE),""))</f>
        <v/>
      </c>
      <c r="E470" s="7" t="n"/>
      <c r="F470" s="13">
        <f>IF($B470="","",IFERROR(VLOOKUP($B470,Contratos!$A:$R,7,FALSE),0))</f>
        <v/>
      </c>
      <c r="G470" s="8" t="n"/>
      <c r="H470" s="8" t="n"/>
      <c r="I470" s="13">
        <f>IF($B470="","",$F470+$G470+$H470)</f>
        <v/>
      </c>
      <c r="J470" s="8" t="n"/>
      <c r="K470" s="7" t="n"/>
      <c r="L470" s="6" t="n"/>
      <c r="M470" s="11">
        <f>IF($B470="","",IF(AND($J470&gt;0,$J470&gt;=$I470),"Recebido",IF($J470&gt;0,"Recebido parcial",IF(AND($E470&lt;&gt;"",TODAY()&gt;$E470),"Atrasado","Em aberto"))))</f>
        <v/>
      </c>
      <c r="N470" s="11">
        <f>IF($B470="","",IF($M470="Atrasado",TODAY()-$E470,IF(AND($K470&lt;&gt;"",$K470&gt;$E470),$K470-$E470,0)))</f>
        <v/>
      </c>
      <c r="O470" s="13">
        <f>IF($B470="","",$F470+$H470)</f>
        <v/>
      </c>
      <c r="P470" s="13">
        <f>IF($B470="","",IF($J470=0,0,ROUND($O470*IFERROR(VLOOKUP($B470,Contratos!$A:$R,10,FALSE),0),2)))</f>
        <v/>
      </c>
      <c r="Q470" s="8" t="n"/>
      <c r="R470" s="6" t="n"/>
      <c r="S470" s="13">
        <f>IF($B470="","",IF($J470=0,0,ROUND($J470-$P470-$Q470,2)))</f>
        <v/>
      </c>
      <c r="T470" s="7" t="n"/>
      <c r="U470" s="11">
        <f>IF($B470="","",IF($T470&lt;&gt;"","Repassado",IF($J470&gt;0,"Pendente","")))</f>
        <v/>
      </c>
      <c r="V470" s="6" t="n"/>
    </row>
    <row r="471">
      <c r="A471" s="12" t="n"/>
      <c r="B471" s="6" t="n"/>
      <c r="C471" s="11">
        <f>IF($B471="","",IFERROR(VLOOKUP($B471,Contratos!$A:$R,2,FALSE),""))</f>
        <v/>
      </c>
      <c r="D471" s="11">
        <f>IF($B471="","",IFERROR(VLOOKUP($B471,Contratos!$A:$R,3,FALSE),""))</f>
        <v/>
      </c>
      <c r="E471" s="7" t="n"/>
      <c r="F471" s="13">
        <f>IF($B471="","",IFERROR(VLOOKUP($B471,Contratos!$A:$R,7,FALSE),0))</f>
        <v/>
      </c>
      <c r="G471" s="8" t="n"/>
      <c r="H471" s="8" t="n"/>
      <c r="I471" s="13">
        <f>IF($B471="","",$F471+$G471+$H471)</f>
        <v/>
      </c>
      <c r="J471" s="8" t="n"/>
      <c r="K471" s="7" t="n"/>
      <c r="L471" s="6" t="n"/>
      <c r="M471" s="11">
        <f>IF($B471="","",IF(AND($J471&gt;0,$J471&gt;=$I471),"Recebido",IF($J471&gt;0,"Recebido parcial",IF(AND($E471&lt;&gt;"",TODAY()&gt;$E471),"Atrasado","Em aberto"))))</f>
        <v/>
      </c>
      <c r="N471" s="11">
        <f>IF($B471="","",IF($M471="Atrasado",TODAY()-$E471,IF(AND($K471&lt;&gt;"",$K471&gt;$E471),$K471-$E471,0)))</f>
        <v/>
      </c>
      <c r="O471" s="13">
        <f>IF($B471="","",$F471+$H471)</f>
        <v/>
      </c>
      <c r="P471" s="13">
        <f>IF($B471="","",IF($J471=0,0,ROUND($O471*IFERROR(VLOOKUP($B471,Contratos!$A:$R,10,FALSE),0),2)))</f>
        <v/>
      </c>
      <c r="Q471" s="8" t="n"/>
      <c r="R471" s="6" t="n"/>
      <c r="S471" s="13">
        <f>IF($B471="","",IF($J471=0,0,ROUND($J471-$P471-$Q471,2)))</f>
        <v/>
      </c>
      <c r="T471" s="7" t="n"/>
      <c r="U471" s="11">
        <f>IF($B471="","",IF($T471&lt;&gt;"","Repassado",IF($J471&gt;0,"Pendente","")))</f>
        <v/>
      </c>
      <c r="V471" s="6" t="n"/>
    </row>
    <row r="472">
      <c r="A472" s="12" t="n"/>
      <c r="B472" s="6" t="n"/>
      <c r="C472" s="11">
        <f>IF($B472="","",IFERROR(VLOOKUP($B472,Contratos!$A:$R,2,FALSE),""))</f>
        <v/>
      </c>
      <c r="D472" s="11">
        <f>IF($B472="","",IFERROR(VLOOKUP($B472,Contratos!$A:$R,3,FALSE),""))</f>
        <v/>
      </c>
      <c r="E472" s="7" t="n"/>
      <c r="F472" s="13">
        <f>IF($B472="","",IFERROR(VLOOKUP($B472,Contratos!$A:$R,7,FALSE),0))</f>
        <v/>
      </c>
      <c r="G472" s="8" t="n"/>
      <c r="H472" s="8" t="n"/>
      <c r="I472" s="13">
        <f>IF($B472="","",$F472+$G472+$H472)</f>
        <v/>
      </c>
      <c r="J472" s="8" t="n"/>
      <c r="K472" s="7" t="n"/>
      <c r="L472" s="6" t="n"/>
      <c r="M472" s="11">
        <f>IF($B472="","",IF(AND($J472&gt;0,$J472&gt;=$I472),"Recebido",IF($J472&gt;0,"Recebido parcial",IF(AND($E472&lt;&gt;"",TODAY()&gt;$E472),"Atrasado","Em aberto"))))</f>
        <v/>
      </c>
      <c r="N472" s="11">
        <f>IF($B472="","",IF($M472="Atrasado",TODAY()-$E472,IF(AND($K472&lt;&gt;"",$K472&gt;$E472),$K472-$E472,0)))</f>
        <v/>
      </c>
      <c r="O472" s="13">
        <f>IF($B472="","",$F472+$H472)</f>
        <v/>
      </c>
      <c r="P472" s="13">
        <f>IF($B472="","",IF($J472=0,0,ROUND($O472*IFERROR(VLOOKUP($B472,Contratos!$A:$R,10,FALSE),0),2)))</f>
        <v/>
      </c>
      <c r="Q472" s="8" t="n"/>
      <c r="R472" s="6" t="n"/>
      <c r="S472" s="13">
        <f>IF($B472="","",IF($J472=0,0,ROUND($J472-$P472-$Q472,2)))</f>
        <v/>
      </c>
      <c r="T472" s="7" t="n"/>
      <c r="U472" s="11">
        <f>IF($B472="","",IF($T472&lt;&gt;"","Repassado",IF($J472&gt;0,"Pendente","")))</f>
        <v/>
      </c>
      <c r="V472" s="6" t="n"/>
    </row>
    <row r="473">
      <c r="A473" s="12" t="n"/>
      <c r="B473" s="6" t="n"/>
      <c r="C473" s="11">
        <f>IF($B473="","",IFERROR(VLOOKUP($B473,Contratos!$A:$R,2,FALSE),""))</f>
        <v/>
      </c>
      <c r="D473" s="11">
        <f>IF($B473="","",IFERROR(VLOOKUP($B473,Contratos!$A:$R,3,FALSE),""))</f>
        <v/>
      </c>
      <c r="E473" s="7" t="n"/>
      <c r="F473" s="13">
        <f>IF($B473="","",IFERROR(VLOOKUP($B473,Contratos!$A:$R,7,FALSE),0))</f>
        <v/>
      </c>
      <c r="G473" s="8" t="n"/>
      <c r="H473" s="8" t="n"/>
      <c r="I473" s="13">
        <f>IF($B473="","",$F473+$G473+$H473)</f>
        <v/>
      </c>
      <c r="J473" s="8" t="n"/>
      <c r="K473" s="7" t="n"/>
      <c r="L473" s="6" t="n"/>
      <c r="M473" s="11">
        <f>IF($B473="","",IF(AND($J473&gt;0,$J473&gt;=$I473),"Recebido",IF($J473&gt;0,"Recebido parcial",IF(AND($E473&lt;&gt;"",TODAY()&gt;$E473),"Atrasado","Em aberto"))))</f>
        <v/>
      </c>
      <c r="N473" s="11">
        <f>IF($B473="","",IF($M473="Atrasado",TODAY()-$E473,IF(AND($K473&lt;&gt;"",$K473&gt;$E473),$K473-$E473,0)))</f>
        <v/>
      </c>
      <c r="O473" s="13">
        <f>IF($B473="","",$F473+$H473)</f>
        <v/>
      </c>
      <c r="P473" s="13">
        <f>IF($B473="","",IF($J473=0,0,ROUND($O473*IFERROR(VLOOKUP($B473,Contratos!$A:$R,10,FALSE),0),2)))</f>
        <v/>
      </c>
      <c r="Q473" s="8" t="n"/>
      <c r="R473" s="6" t="n"/>
      <c r="S473" s="13">
        <f>IF($B473="","",IF($J473=0,0,ROUND($J473-$P473-$Q473,2)))</f>
        <v/>
      </c>
      <c r="T473" s="7" t="n"/>
      <c r="U473" s="11">
        <f>IF($B473="","",IF($T473&lt;&gt;"","Repassado",IF($J473&gt;0,"Pendente","")))</f>
        <v/>
      </c>
      <c r="V473" s="6" t="n"/>
    </row>
    <row r="474">
      <c r="A474" s="12" t="n"/>
      <c r="B474" s="6" t="n"/>
      <c r="C474" s="11">
        <f>IF($B474="","",IFERROR(VLOOKUP($B474,Contratos!$A:$R,2,FALSE),""))</f>
        <v/>
      </c>
      <c r="D474" s="11">
        <f>IF($B474="","",IFERROR(VLOOKUP($B474,Contratos!$A:$R,3,FALSE),""))</f>
        <v/>
      </c>
      <c r="E474" s="7" t="n"/>
      <c r="F474" s="13">
        <f>IF($B474="","",IFERROR(VLOOKUP($B474,Contratos!$A:$R,7,FALSE),0))</f>
        <v/>
      </c>
      <c r="G474" s="8" t="n"/>
      <c r="H474" s="8" t="n"/>
      <c r="I474" s="13">
        <f>IF($B474="","",$F474+$G474+$H474)</f>
        <v/>
      </c>
      <c r="J474" s="8" t="n"/>
      <c r="K474" s="7" t="n"/>
      <c r="L474" s="6" t="n"/>
      <c r="M474" s="11">
        <f>IF($B474="","",IF(AND($J474&gt;0,$J474&gt;=$I474),"Recebido",IF($J474&gt;0,"Recebido parcial",IF(AND($E474&lt;&gt;"",TODAY()&gt;$E474),"Atrasado","Em aberto"))))</f>
        <v/>
      </c>
      <c r="N474" s="11">
        <f>IF($B474="","",IF($M474="Atrasado",TODAY()-$E474,IF(AND($K474&lt;&gt;"",$K474&gt;$E474),$K474-$E474,0)))</f>
        <v/>
      </c>
      <c r="O474" s="13">
        <f>IF($B474="","",$F474+$H474)</f>
        <v/>
      </c>
      <c r="P474" s="13">
        <f>IF($B474="","",IF($J474=0,0,ROUND($O474*IFERROR(VLOOKUP($B474,Contratos!$A:$R,10,FALSE),0),2)))</f>
        <v/>
      </c>
      <c r="Q474" s="8" t="n"/>
      <c r="R474" s="6" t="n"/>
      <c r="S474" s="13">
        <f>IF($B474="","",IF($J474=0,0,ROUND($J474-$P474-$Q474,2)))</f>
        <v/>
      </c>
      <c r="T474" s="7" t="n"/>
      <c r="U474" s="11">
        <f>IF($B474="","",IF($T474&lt;&gt;"","Repassado",IF($J474&gt;0,"Pendente","")))</f>
        <v/>
      </c>
      <c r="V474" s="6" t="n"/>
    </row>
    <row r="475">
      <c r="A475" s="12" t="n"/>
      <c r="B475" s="6" t="n"/>
      <c r="C475" s="11">
        <f>IF($B475="","",IFERROR(VLOOKUP($B475,Contratos!$A:$R,2,FALSE),""))</f>
        <v/>
      </c>
      <c r="D475" s="11">
        <f>IF($B475="","",IFERROR(VLOOKUP($B475,Contratos!$A:$R,3,FALSE),""))</f>
        <v/>
      </c>
      <c r="E475" s="7" t="n"/>
      <c r="F475" s="13">
        <f>IF($B475="","",IFERROR(VLOOKUP($B475,Contratos!$A:$R,7,FALSE),0))</f>
        <v/>
      </c>
      <c r="G475" s="8" t="n"/>
      <c r="H475" s="8" t="n"/>
      <c r="I475" s="13">
        <f>IF($B475="","",$F475+$G475+$H475)</f>
        <v/>
      </c>
      <c r="J475" s="8" t="n"/>
      <c r="K475" s="7" t="n"/>
      <c r="L475" s="6" t="n"/>
      <c r="M475" s="11">
        <f>IF($B475="","",IF(AND($J475&gt;0,$J475&gt;=$I475),"Recebido",IF($J475&gt;0,"Recebido parcial",IF(AND($E475&lt;&gt;"",TODAY()&gt;$E475),"Atrasado","Em aberto"))))</f>
        <v/>
      </c>
      <c r="N475" s="11">
        <f>IF($B475="","",IF($M475="Atrasado",TODAY()-$E475,IF(AND($K475&lt;&gt;"",$K475&gt;$E475),$K475-$E475,0)))</f>
        <v/>
      </c>
      <c r="O475" s="13">
        <f>IF($B475="","",$F475+$H475)</f>
        <v/>
      </c>
      <c r="P475" s="13">
        <f>IF($B475="","",IF($J475=0,0,ROUND($O475*IFERROR(VLOOKUP($B475,Contratos!$A:$R,10,FALSE),0),2)))</f>
        <v/>
      </c>
      <c r="Q475" s="8" t="n"/>
      <c r="R475" s="6" t="n"/>
      <c r="S475" s="13">
        <f>IF($B475="","",IF($J475=0,0,ROUND($J475-$P475-$Q475,2)))</f>
        <v/>
      </c>
      <c r="T475" s="7" t="n"/>
      <c r="U475" s="11">
        <f>IF($B475="","",IF($T475&lt;&gt;"","Repassado",IF($J475&gt;0,"Pendente","")))</f>
        <v/>
      </c>
      <c r="V475" s="6" t="n"/>
    </row>
    <row r="476">
      <c r="A476" s="12" t="n"/>
      <c r="B476" s="6" t="n"/>
      <c r="C476" s="11">
        <f>IF($B476="","",IFERROR(VLOOKUP($B476,Contratos!$A:$R,2,FALSE),""))</f>
        <v/>
      </c>
      <c r="D476" s="11">
        <f>IF($B476="","",IFERROR(VLOOKUP($B476,Contratos!$A:$R,3,FALSE),""))</f>
        <v/>
      </c>
      <c r="E476" s="7" t="n"/>
      <c r="F476" s="13">
        <f>IF($B476="","",IFERROR(VLOOKUP($B476,Contratos!$A:$R,7,FALSE),0))</f>
        <v/>
      </c>
      <c r="G476" s="8" t="n"/>
      <c r="H476" s="8" t="n"/>
      <c r="I476" s="13">
        <f>IF($B476="","",$F476+$G476+$H476)</f>
        <v/>
      </c>
      <c r="J476" s="8" t="n"/>
      <c r="K476" s="7" t="n"/>
      <c r="L476" s="6" t="n"/>
      <c r="M476" s="11">
        <f>IF($B476="","",IF(AND($J476&gt;0,$J476&gt;=$I476),"Recebido",IF($J476&gt;0,"Recebido parcial",IF(AND($E476&lt;&gt;"",TODAY()&gt;$E476),"Atrasado","Em aberto"))))</f>
        <v/>
      </c>
      <c r="N476" s="11">
        <f>IF($B476="","",IF($M476="Atrasado",TODAY()-$E476,IF(AND($K476&lt;&gt;"",$K476&gt;$E476),$K476-$E476,0)))</f>
        <v/>
      </c>
      <c r="O476" s="13">
        <f>IF($B476="","",$F476+$H476)</f>
        <v/>
      </c>
      <c r="P476" s="13">
        <f>IF($B476="","",IF($J476=0,0,ROUND($O476*IFERROR(VLOOKUP($B476,Contratos!$A:$R,10,FALSE),0),2)))</f>
        <v/>
      </c>
      <c r="Q476" s="8" t="n"/>
      <c r="R476" s="6" t="n"/>
      <c r="S476" s="13">
        <f>IF($B476="","",IF($J476=0,0,ROUND($J476-$P476-$Q476,2)))</f>
        <v/>
      </c>
      <c r="T476" s="7" t="n"/>
      <c r="U476" s="11">
        <f>IF($B476="","",IF($T476&lt;&gt;"","Repassado",IF($J476&gt;0,"Pendente","")))</f>
        <v/>
      </c>
      <c r="V476" s="6" t="n"/>
    </row>
    <row r="477">
      <c r="A477" s="12" t="n"/>
      <c r="B477" s="6" t="n"/>
      <c r="C477" s="11">
        <f>IF($B477="","",IFERROR(VLOOKUP($B477,Contratos!$A:$R,2,FALSE),""))</f>
        <v/>
      </c>
      <c r="D477" s="11">
        <f>IF($B477="","",IFERROR(VLOOKUP($B477,Contratos!$A:$R,3,FALSE),""))</f>
        <v/>
      </c>
      <c r="E477" s="7" t="n"/>
      <c r="F477" s="13">
        <f>IF($B477="","",IFERROR(VLOOKUP($B477,Contratos!$A:$R,7,FALSE),0))</f>
        <v/>
      </c>
      <c r="G477" s="8" t="n"/>
      <c r="H477" s="8" t="n"/>
      <c r="I477" s="13">
        <f>IF($B477="","",$F477+$G477+$H477)</f>
        <v/>
      </c>
      <c r="J477" s="8" t="n"/>
      <c r="K477" s="7" t="n"/>
      <c r="L477" s="6" t="n"/>
      <c r="M477" s="11">
        <f>IF($B477="","",IF(AND($J477&gt;0,$J477&gt;=$I477),"Recebido",IF($J477&gt;0,"Recebido parcial",IF(AND($E477&lt;&gt;"",TODAY()&gt;$E477),"Atrasado","Em aberto"))))</f>
        <v/>
      </c>
      <c r="N477" s="11">
        <f>IF($B477="","",IF($M477="Atrasado",TODAY()-$E477,IF(AND($K477&lt;&gt;"",$K477&gt;$E477),$K477-$E477,0)))</f>
        <v/>
      </c>
      <c r="O477" s="13">
        <f>IF($B477="","",$F477+$H477)</f>
        <v/>
      </c>
      <c r="P477" s="13">
        <f>IF($B477="","",IF($J477=0,0,ROUND($O477*IFERROR(VLOOKUP($B477,Contratos!$A:$R,10,FALSE),0),2)))</f>
        <v/>
      </c>
      <c r="Q477" s="8" t="n"/>
      <c r="R477" s="6" t="n"/>
      <c r="S477" s="13">
        <f>IF($B477="","",IF($J477=0,0,ROUND($J477-$P477-$Q477,2)))</f>
        <v/>
      </c>
      <c r="T477" s="7" t="n"/>
      <c r="U477" s="11">
        <f>IF($B477="","",IF($T477&lt;&gt;"","Repassado",IF($J477&gt;0,"Pendente","")))</f>
        <v/>
      </c>
      <c r="V477" s="6" t="n"/>
    </row>
    <row r="478">
      <c r="A478" s="12" t="n"/>
      <c r="B478" s="6" t="n"/>
      <c r="C478" s="11">
        <f>IF($B478="","",IFERROR(VLOOKUP($B478,Contratos!$A:$R,2,FALSE),""))</f>
        <v/>
      </c>
      <c r="D478" s="11">
        <f>IF($B478="","",IFERROR(VLOOKUP($B478,Contratos!$A:$R,3,FALSE),""))</f>
        <v/>
      </c>
      <c r="E478" s="7" t="n"/>
      <c r="F478" s="13">
        <f>IF($B478="","",IFERROR(VLOOKUP($B478,Contratos!$A:$R,7,FALSE),0))</f>
        <v/>
      </c>
      <c r="G478" s="8" t="n"/>
      <c r="H478" s="8" t="n"/>
      <c r="I478" s="13">
        <f>IF($B478="","",$F478+$G478+$H478)</f>
        <v/>
      </c>
      <c r="J478" s="8" t="n"/>
      <c r="K478" s="7" t="n"/>
      <c r="L478" s="6" t="n"/>
      <c r="M478" s="11">
        <f>IF($B478="","",IF(AND($J478&gt;0,$J478&gt;=$I478),"Recebido",IF($J478&gt;0,"Recebido parcial",IF(AND($E478&lt;&gt;"",TODAY()&gt;$E478),"Atrasado","Em aberto"))))</f>
        <v/>
      </c>
      <c r="N478" s="11">
        <f>IF($B478="","",IF($M478="Atrasado",TODAY()-$E478,IF(AND($K478&lt;&gt;"",$K478&gt;$E478),$K478-$E478,0)))</f>
        <v/>
      </c>
      <c r="O478" s="13">
        <f>IF($B478="","",$F478+$H478)</f>
        <v/>
      </c>
      <c r="P478" s="13">
        <f>IF($B478="","",IF($J478=0,0,ROUND($O478*IFERROR(VLOOKUP($B478,Contratos!$A:$R,10,FALSE),0),2)))</f>
        <v/>
      </c>
      <c r="Q478" s="8" t="n"/>
      <c r="R478" s="6" t="n"/>
      <c r="S478" s="13">
        <f>IF($B478="","",IF($J478=0,0,ROUND($J478-$P478-$Q478,2)))</f>
        <v/>
      </c>
      <c r="T478" s="7" t="n"/>
      <c r="U478" s="11">
        <f>IF($B478="","",IF($T478&lt;&gt;"","Repassado",IF($J478&gt;0,"Pendente","")))</f>
        <v/>
      </c>
      <c r="V478" s="6" t="n"/>
    </row>
    <row r="479">
      <c r="A479" s="12" t="n"/>
      <c r="B479" s="6" t="n"/>
      <c r="C479" s="11">
        <f>IF($B479="","",IFERROR(VLOOKUP($B479,Contratos!$A:$R,2,FALSE),""))</f>
        <v/>
      </c>
      <c r="D479" s="11">
        <f>IF($B479="","",IFERROR(VLOOKUP($B479,Contratos!$A:$R,3,FALSE),""))</f>
        <v/>
      </c>
      <c r="E479" s="7" t="n"/>
      <c r="F479" s="13">
        <f>IF($B479="","",IFERROR(VLOOKUP($B479,Contratos!$A:$R,7,FALSE),0))</f>
        <v/>
      </c>
      <c r="G479" s="8" t="n"/>
      <c r="H479" s="8" t="n"/>
      <c r="I479" s="13">
        <f>IF($B479="","",$F479+$G479+$H479)</f>
        <v/>
      </c>
      <c r="J479" s="8" t="n"/>
      <c r="K479" s="7" t="n"/>
      <c r="L479" s="6" t="n"/>
      <c r="M479" s="11">
        <f>IF($B479="","",IF(AND($J479&gt;0,$J479&gt;=$I479),"Recebido",IF($J479&gt;0,"Recebido parcial",IF(AND($E479&lt;&gt;"",TODAY()&gt;$E479),"Atrasado","Em aberto"))))</f>
        <v/>
      </c>
      <c r="N479" s="11">
        <f>IF($B479="","",IF($M479="Atrasado",TODAY()-$E479,IF(AND($K479&lt;&gt;"",$K479&gt;$E479),$K479-$E479,0)))</f>
        <v/>
      </c>
      <c r="O479" s="13">
        <f>IF($B479="","",$F479+$H479)</f>
        <v/>
      </c>
      <c r="P479" s="13">
        <f>IF($B479="","",IF($J479=0,0,ROUND($O479*IFERROR(VLOOKUP($B479,Contratos!$A:$R,10,FALSE),0),2)))</f>
        <v/>
      </c>
      <c r="Q479" s="8" t="n"/>
      <c r="R479" s="6" t="n"/>
      <c r="S479" s="13">
        <f>IF($B479="","",IF($J479=0,0,ROUND($J479-$P479-$Q479,2)))</f>
        <v/>
      </c>
      <c r="T479" s="7" t="n"/>
      <c r="U479" s="11">
        <f>IF($B479="","",IF($T479&lt;&gt;"","Repassado",IF($J479&gt;0,"Pendente","")))</f>
        <v/>
      </c>
      <c r="V479" s="6" t="n"/>
    </row>
    <row r="480">
      <c r="A480" s="12" t="n"/>
      <c r="B480" s="6" t="n"/>
      <c r="C480" s="11">
        <f>IF($B480="","",IFERROR(VLOOKUP($B480,Contratos!$A:$R,2,FALSE),""))</f>
        <v/>
      </c>
      <c r="D480" s="11">
        <f>IF($B480="","",IFERROR(VLOOKUP($B480,Contratos!$A:$R,3,FALSE),""))</f>
        <v/>
      </c>
      <c r="E480" s="7" t="n"/>
      <c r="F480" s="13">
        <f>IF($B480="","",IFERROR(VLOOKUP($B480,Contratos!$A:$R,7,FALSE),0))</f>
        <v/>
      </c>
      <c r="G480" s="8" t="n"/>
      <c r="H480" s="8" t="n"/>
      <c r="I480" s="13">
        <f>IF($B480="","",$F480+$G480+$H480)</f>
        <v/>
      </c>
      <c r="J480" s="8" t="n"/>
      <c r="K480" s="7" t="n"/>
      <c r="L480" s="6" t="n"/>
      <c r="M480" s="11">
        <f>IF($B480="","",IF(AND($J480&gt;0,$J480&gt;=$I480),"Recebido",IF($J480&gt;0,"Recebido parcial",IF(AND($E480&lt;&gt;"",TODAY()&gt;$E480),"Atrasado","Em aberto"))))</f>
        <v/>
      </c>
      <c r="N480" s="11">
        <f>IF($B480="","",IF($M480="Atrasado",TODAY()-$E480,IF(AND($K480&lt;&gt;"",$K480&gt;$E480),$K480-$E480,0)))</f>
        <v/>
      </c>
      <c r="O480" s="13">
        <f>IF($B480="","",$F480+$H480)</f>
        <v/>
      </c>
      <c r="P480" s="13">
        <f>IF($B480="","",IF($J480=0,0,ROUND($O480*IFERROR(VLOOKUP($B480,Contratos!$A:$R,10,FALSE),0),2)))</f>
        <v/>
      </c>
      <c r="Q480" s="8" t="n"/>
      <c r="R480" s="6" t="n"/>
      <c r="S480" s="13">
        <f>IF($B480="","",IF($J480=0,0,ROUND($J480-$P480-$Q480,2)))</f>
        <v/>
      </c>
      <c r="T480" s="7" t="n"/>
      <c r="U480" s="11">
        <f>IF($B480="","",IF($T480&lt;&gt;"","Repassado",IF($J480&gt;0,"Pendente","")))</f>
        <v/>
      </c>
      <c r="V480" s="6" t="n"/>
    </row>
    <row r="481">
      <c r="A481" s="12" t="n"/>
      <c r="B481" s="6" t="n"/>
      <c r="C481" s="11">
        <f>IF($B481="","",IFERROR(VLOOKUP($B481,Contratos!$A:$R,2,FALSE),""))</f>
        <v/>
      </c>
      <c r="D481" s="11">
        <f>IF($B481="","",IFERROR(VLOOKUP($B481,Contratos!$A:$R,3,FALSE),""))</f>
        <v/>
      </c>
      <c r="E481" s="7" t="n"/>
      <c r="F481" s="13">
        <f>IF($B481="","",IFERROR(VLOOKUP($B481,Contratos!$A:$R,7,FALSE),0))</f>
        <v/>
      </c>
      <c r="G481" s="8" t="n"/>
      <c r="H481" s="8" t="n"/>
      <c r="I481" s="13">
        <f>IF($B481="","",$F481+$G481+$H481)</f>
        <v/>
      </c>
      <c r="J481" s="8" t="n"/>
      <c r="K481" s="7" t="n"/>
      <c r="L481" s="6" t="n"/>
      <c r="M481" s="11">
        <f>IF($B481="","",IF(AND($J481&gt;0,$J481&gt;=$I481),"Recebido",IF($J481&gt;0,"Recebido parcial",IF(AND($E481&lt;&gt;"",TODAY()&gt;$E481),"Atrasado","Em aberto"))))</f>
        <v/>
      </c>
      <c r="N481" s="11">
        <f>IF($B481="","",IF($M481="Atrasado",TODAY()-$E481,IF(AND($K481&lt;&gt;"",$K481&gt;$E481),$K481-$E481,0)))</f>
        <v/>
      </c>
      <c r="O481" s="13">
        <f>IF($B481="","",$F481+$H481)</f>
        <v/>
      </c>
      <c r="P481" s="13">
        <f>IF($B481="","",IF($J481=0,0,ROUND($O481*IFERROR(VLOOKUP($B481,Contratos!$A:$R,10,FALSE),0),2)))</f>
        <v/>
      </c>
      <c r="Q481" s="8" t="n"/>
      <c r="R481" s="6" t="n"/>
      <c r="S481" s="13">
        <f>IF($B481="","",IF($J481=0,0,ROUND($J481-$P481-$Q481,2)))</f>
        <v/>
      </c>
      <c r="T481" s="7" t="n"/>
      <c r="U481" s="11">
        <f>IF($B481="","",IF($T481&lt;&gt;"","Repassado",IF($J481&gt;0,"Pendente","")))</f>
        <v/>
      </c>
      <c r="V481" s="6" t="n"/>
    </row>
    <row r="482">
      <c r="A482" s="12" t="n"/>
      <c r="B482" s="6" t="n"/>
      <c r="C482" s="11">
        <f>IF($B482="","",IFERROR(VLOOKUP($B482,Contratos!$A:$R,2,FALSE),""))</f>
        <v/>
      </c>
      <c r="D482" s="11">
        <f>IF($B482="","",IFERROR(VLOOKUP($B482,Contratos!$A:$R,3,FALSE),""))</f>
        <v/>
      </c>
      <c r="E482" s="7" t="n"/>
      <c r="F482" s="13">
        <f>IF($B482="","",IFERROR(VLOOKUP($B482,Contratos!$A:$R,7,FALSE),0))</f>
        <v/>
      </c>
      <c r="G482" s="8" t="n"/>
      <c r="H482" s="8" t="n"/>
      <c r="I482" s="13">
        <f>IF($B482="","",$F482+$G482+$H482)</f>
        <v/>
      </c>
      <c r="J482" s="8" t="n"/>
      <c r="K482" s="7" t="n"/>
      <c r="L482" s="6" t="n"/>
      <c r="M482" s="11">
        <f>IF($B482="","",IF(AND($J482&gt;0,$J482&gt;=$I482),"Recebido",IF($J482&gt;0,"Recebido parcial",IF(AND($E482&lt;&gt;"",TODAY()&gt;$E482),"Atrasado","Em aberto"))))</f>
        <v/>
      </c>
      <c r="N482" s="11">
        <f>IF($B482="","",IF($M482="Atrasado",TODAY()-$E482,IF(AND($K482&lt;&gt;"",$K482&gt;$E482),$K482-$E482,0)))</f>
        <v/>
      </c>
      <c r="O482" s="13">
        <f>IF($B482="","",$F482+$H482)</f>
        <v/>
      </c>
      <c r="P482" s="13">
        <f>IF($B482="","",IF($J482=0,0,ROUND($O482*IFERROR(VLOOKUP($B482,Contratos!$A:$R,10,FALSE),0),2)))</f>
        <v/>
      </c>
      <c r="Q482" s="8" t="n"/>
      <c r="R482" s="6" t="n"/>
      <c r="S482" s="13">
        <f>IF($B482="","",IF($J482=0,0,ROUND($J482-$P482-$Q482,2)))</f>
        <v/>
      </c>
      <c r="T482" s="7" t="n"/>
      <c r="U482" s="11">
        <f>IF($B482="","",IF($T482&lt;&gt;"","Repassado",IF($J482&gt;0,"Pendente","")))</f>
        <v/>
      </c>
      <c r="V482" s="6" t="n"/>
    </row>
    <row r="483">
      <c r="A483" s="12" t="n"/>
      <c r="B483" s="6" t="n"/>
      <c r="C483" s="11">
        <f>IF($B483="","",IFERROR(VLOOKUP($B483,Contratos!$A:$R,2,FALSE),""))</f>
        <v/>
      </c>
      <c r="D483" s="11">
        <f>IF($B483="","",IFERROR(VLOOKUP($B483,Contratos!$A:$R,3,FALSE),""))</f>
        <v/>
      </c>
      <c r="E483" s="7" t="n"/>
      <c r="F483" s="13">
        <f>IF($B483="","",IFERROR(VLOOKUP($B483,Contratos!$A:$R,7,FALSE),0))</f>
        <v/>
      </c>
      <c r="G483" s="8" t="n"/>
      <c r="H483" s="8" t="n"/>
      <c r="I483" s="13">
        <f>IF($B483="","",$F483+$G483+$H483)</f>
        <v/>
      </c>
      <c r="J483" s="8" t="n"/>
      <c r="K483" s="7" t="n"/>
      <c r="L483" s="6" t="n"/>
      <c r="M483" s="11">
        <f>IF($B483="","",IF(AND($J483&gt;0,$J483&gt;=$I483),"Recebido",IF($J483&gt;0,"Recebido parcial",IF(AND($E483&lt;&gt;"",TODAY()&gt;$E483),"Atrasado","Em aberto"))))</f>
        <v/>
      </c>
      <c r="N483" s="11">
        <f>IF($B483="","",IF($M483="Atrasado",TODAY()-$E483,IF(AND($K483&lt;&gt;"",$K483&gt;$E483),$K483-$E483,0)))</f>
        <v/>
      </c>
      <c r="O483" s="13">
        <f>IF($B483="","",$F483+$H483)</f>
        <v/>
      </c>
      <c r="P483" s="13">
        <f>IF($B483="","",IF($J483=0,0,ROUND($O483*IFERROR(VLOOKUP($B483,Contratos!$A:$R,10,FALSE),0),2)))</f>
        <v/>
      </c>
      <c r="Q483" s="8" t="n"/>
      <c r="R483" s="6" t="n"/>
      <c r="S483" s="13">
        <f>IF($B483="","",IF($J483=0,0,ROUND($J483-$P483-$Q483,2)))</f>
        <v/>
      </c>
      <c r="T483" s="7" t="n"/>
      <c r="U483" s="11">
        <f>IF($B483="","",IF($T483&lt;&gt;"","Repassado",IF($J483&gt;0,"Pendente","")))</f>
        <v/>
      </c>
      <c r="V483" s="6" t="n"/>
    </row>
    <row r="484">
      <c r="A484" s="12" t="n"/>
      <c r="B484" s="6" t="n"/>
      <c r="C484" s="11">
        <f>IF($B484="","",IFERROR(VLOOKUP($B484,Contratos!$A:$R,2,FALSE),""))</f>
        <v/>
      </c>
      <c r="D484" s="11">
        <f>IF($B484="","",IFERROR(VLOOKUP($B484,Contratos!$A:$R,3,FALSE),""))</f>
        <v/>
      </c>
      <c r="E484" s="7" t="n"/>
      <c r="F484" s="13">
        <f>IF($B484="","",IFERROR(VLOOKUP($B484,Contratos!$A:$R,7,FALSE),0))</f>
        <v/>
      </c>
      <c r="G484" s="8" t="n"/>
      <c r="H484" s="8" t="n"/>
      <c r="I484" s="13">
        <f>IF($B484="","",$F484+$G484+$H484)</f>
        <v/>
      </c>
      <c r="J484" s="8" t="n"/>
      <c r="K484" s="7" t="n"/>
      <c r="L484" s="6" t="n"/>
      <c r="M484" s="11">
        <f>IF($B484="","",IF(AND($J484&gt;0,$J484&gt;=$I484),"Recebido",IF($J484&gt;0,"Recebido parcial",IF(AND($E484&lt;&gt;"",TODAY()&gt;$E484),"Atrasado","Em aberto"))))</f>
        <v/>
      </c>
      <c r="N484" s="11">
        <f>IF($B484="","",IF($M484="Atrasado",TODAY()-$E484,IF(AND($K484&lt;&gt;"",$K484&gt;$E484),$K484-$E484,0)))</f>
        <v/>
      </c>
      <c r="O484" s="13">
        <f>IF($B484="","",$F484+$H484)</f>
        <v/>
      </c>
      <c r="P484" s="13">
        <f>IF($B484="","",IF($J484=0,0,ROUND($O484*IFERROR(VLOOKUP($B484,Contratos!$A:$R,10,FALSE),0),2)))</f>
        <v/>
      </c>
      <c r="Q484" s="8" t="n"/>
      <c r="R484" s="6" t="n"/>
      <c r="S484" s="13">
        <f>IF($B484="","",IF($J484=0,0,ROUND($J484-$P484-$Q484,2)))</f>
        <v/>
      </c>
      <c r="T484" s="7" t="n"/>
      <c r="U484" s="11">
        <f>IF($B484="","",IF($T484&lt;&gt;"","Repassado",IF($J484&gt;0,"Pendente","")))</f>
        <v/>
      </c>
      <c r="V484" s="6" t="n"/>
    </row>
    <row r="485">
      <c r="A485" s="12" t="n"/>
      <c r="B485" s="6" t="n"/>
      <c r="C485" s="11">
        <f>IF($B485="","",IFERROR(VLOOKUP($B485,Contratos!$A:$R,2,FALSE),""))</f>
        <v/>
      </c>
      <c r="D485" s="11">
        <f>IF($B485="","",IFERROR(VLOOKUP($B485,Contratos!$A:$R,3,FALSE),""))</f>
        <v/>
      </c>
      <c r="E485" s="7" t="n"/>
      <c r="F485" s="13">
        <f>IF($B485="","",IFERROR(VLOOKUP($B485,Contratos!$A:$R,7,FALSE),0))</f>
        <v/>
      </c>
      <c r="G485" s="8" t="n"/>
      <c r="H485" s="8" t="n"/>
      <c r="I485" s="13">
        <f>IF($B485="","",$F485+$G485+$H485)</f>
        <v/>
      </c>
      <c r="J485" s="8" t="n"/>
      <c r="K485" s="7" t="n"/>
      <c r="L485" s="6" t="n"/>
      <c r="M485" s="11">
        <f>IF($B485="","",IF(AND($J485&gt;0,$J485&gt;=$I485),"Recebido",IF($J485&gt;0,"Recebido parcial",IF(AND($E485&lt;&gt;"",TODAY()&gt;$E485),"Atrasado","Em aberto"))))</f>
        <v/>
      </c>
      <c r="N485" s="11">
        <f>IF($B485="","",IF($M485="Atrasado",TODAY()-$E485,IF(AND($K485&lt;&gt;"",$K485&gt;$E485),$K485-$E485,0)))</f>
        <v/>
      </c>
      <c r="O485" s="13">
        <f>IF($B485="","",$F485+$H485)</f>
        <v/>
      </c>
      <c r="P485" s="13">
        <f>IF($B485="","",IF($J485=0,0,ROUND($O485*IFERROR(VLOOKUP($B485,Contratos!$A:$R,10,FALSE),0),2)))</f>
        <v/>
      </c>
      <c r="Q485" s="8" t="n"/>
      <c r="R485" s="6" t="n"/>
      <c r="S485" s="13">
        <f>IF($B485="","",IF($J485=0,0,ROUND($J485-$P485-$Q485,2)))</f>
        <v/>
      </c>
      <c r="T485" s="7" t="n"/>
      <c r="U485" s="11">
        <f>IF($B485="","",IF($T485&lt;&gt;"","Repassado",IF($J485&gt;0,"Pendente","")))</f>
        <v/>
      </c>
      <c r="V485" s="6" t="n"/>
    </row>
    <row r="486">
      <c r="A486" s="12" t="n"/>
      <c r="B486" s="6" t="n"/>
      <c r="C486" s="11">
        <f>IF($B486="","",IFERROR(VLOOKUP($B486,Contratos!$A:$R,2,FALSE),""))</f>
        <v/>
      </c>
      <c r="D486" s="11">
        <f>IF($B486="","",IFERROR(VLOOKUP($B486,Contratos!$A:$R,3,FALSE),""))</f>
        <v/>
      </c>
      <c r="E486" s="7" t="n"/>
      <c r="F486" s="13">
        <f>IF($B486="","",IFERROR(VLOOKUP($B486,Contratos!$A:$R,7,FALSE),0))</f>
        <v/>
      </c>
      <c r="G486" s="8" t="n"/>
      <c r="H486" s="8" t="n"/>
      <c r="I486" s="13">
        <f>IF($B486="","",$F486+$G486+$H486)</f>
        <v/>
      </c>
      <c r="J486" s="8" t="n"/>
      <c r="K486" s="7" t="n"/>
      <c r="L486" s="6" t="n"/>
      <c r="M486" s="11">
        <f>IF($B486="","",IF(AND($J486&gt;0,$J486&gt;=$I486),"Recebido",IF($J486&gt;0,"Recebido parcial",IF(AND($E486&lt;&gt;"",TODAY()&gt;$E486),"Atrasado","Em aberto"))))</f>
        <v/>
      </c>
      <c r="N486" s="11">
        <f>IF($B486="","",IF($M486="Atrasado",TODAY()-$E486,IF(AND($K486&lt;&gt;"",$K486&gt;$E486),$K486-$E486,0)))</f>
        <v/>
      </c>
      <c r="O486" s="13">
        <f>IF($B486="","",$F486+$H486)</f>
        <v/>
      </c>
      <c r="P486" s="13">
        <f>IF($B486="","",IF($J486=0,0,ROUND($O486*IFERROR(VLOOKUP($B486,Contratos!$A:$R,10,FALSE),0),2)))</f>
        <v/>
      </c>
      <c r="Q486" s="8" t="n"/>
      <c r="R486" s="6" t="n"/>
      <c r="S486" s="13">
        <f>IF($B486="","",IF($J486=0,0,ROUND($J486-$P486-$Q486,2)))</f>
        <v/>
      </c>
      <c r="T486" s="7" t="n"/>
      <c r="U486" s="11">
        <f>IF($B486="","",IF($T486&lt;&gt;"","Repassado",IF($J486&gt;0,"Pendente","")))</f>
        <v/>
      </c>
      <c r="V486" s="6" t="n"/>
    </row>
    <row r="487">
      <c r="A487" s="12" t="n"/>
      <c r="B487" s="6" t="n"/>
      <c r="C487" s="11">
        <f>IF($B487="","",IFERROR(VLOOKUP($B487,Contratos!$A:$R,2,FALSE),""))</f>
        <v/>
      </c>
      <c r="D487" s="11">
        <f>IF($B487="","",IFERROR(VLOOKUP($B487,Contratos!$A:$R,3,FALSE),""))</f>
        <v/>
      </c>
      <c r="E487" s="7" t="n"/>
      <c r="F487" s="13">
        <f>IF($B487="","",IFERROR(VLOOKUP($B487,Contratos!$A:$R,7,FALSE),0))</f>
        <v/>
      </c>
      <c r="G487" s="8" t="n"/>
      <c r="H487" s="8" t="n"/>
      <c r="I487" s="13">
        <f>IF($B487="","",$F487+$G487+$H487)</f>
        <v/>
      </c>
      <c r="J487" s="8" t="n"/>
      <c r="K487" s="7" t="n"/>
      <c r="L487" s="6" t="n"/>
      <c r="M487" s="11">
        <f>IF($B487="","",IF(AND($J487&gt;0,$J487&gt;=$I487),"Recebido",IF($J487&gt;0,"Recebido parcial",IF(AND($E487&lt;&gt;"",TODAY()&gt;$E487),"Atrasado","Em aberto"))))</f>
        <v/>
      </c>
      <c r="N487" s="11">
        <f>IF($B487="","",IF($M487="Atrasado",TODAY()-$E487,IF(AND($K487&lt;&gt;"",$K487&gt;$E487),$K487-$E487,0)))</f>
        <v/>
      </c>
      <c r="O487" s="13">
        <f>IF($B487="","",$F487+$H487)</f>
        <v/>
      </c>
      <c r="P487" s="13">
        <f>IF($B487="","",IF($J487=0,0,ROUND($O487*IFERROR(VLOOKUP($B487,Contratos!$A:$R,10,FALSE),0),2)))</f>
        <v/>
      </c>
      <c r="Q487" s="8" t="n"/>
      <c r="R487" s="6" t="n"/>
      <c r="S487" s="13">
        <f>IF($B487="","",IF($J487=0,0,ROUND($J487-$P487-$Q487,2)))</f>
        <v/>
      </c>
      <c r="T487" s="7" t="n"/>
      <c r="U487" s="11">
        <f>IF($B487="","",IF($T487&lt;&gt;"","Repassado",IF($J487&gt;0,"Pendente","")))</f>
        <v/>
      </c>
      <c r="V487" s="6" t="n"/>
    </row>
    <row r="488">
      <c r="A488" s="12" t="n"/>
      <c r="B488" s="6" t="n"/>
      <c r="C488" s="11">
        <f>IF($B488="","",IFERROR(VLOOKUP($B488,Contratos!$A:$R,2,FALSE),""))</f>
        <v/>
      </c>
      <c r="D488" s="11">
        <f>IF($B488="","",IFERROR(VLOOKUP($B488,Contratos!$A:$R,3,FALSE),""))</f>
        <v/>
      </c>
      <c r="E488" s="7" t="n"/>
      <c r="F488" s="13">
        <f>IF($B488="","",IFERROR(VLOOKUP($B488,Contratos!$A:$R,7,FALSE),0))</f>
        <v/>
      </c>
      <c r="G488" s="8" t="n"/>
      <c r="H488" s="8" t="n"/>
      <c r="I488" s="13">
        <f>IF($B488="","",$F488+$G488+$H488)</f>
        <v/>
      </c>
      <c r="J488" s="8" t="n"/>
      <c r="K488" s="7" t="n"/>
      <c r="L488" s="6" t="n"/>
      <c r="M488" s="11">
        <f>IF($B488="","",IF(AND($J488&gt;0,$J488&gt;=$I488),"Recebido",IF($J488&gt;0,"Recebido parcial",IF(AND($E488&lt;&gt;"",TODAY()&gt;$E488),"Atrasado","Em aberto"))))</f>
        <v/>
      </c>
      <c r="N488" s="11">
        <f>IF($B488="","",IF($M488="Atrasado",TODAY()-$E488,IF(AND($K488&lt;&gt;"",$K488&gt;$E488),$K488-$E488,0)))</f>
        <v/>
      </c>
      <c r="O488" s="13">
        <f>IF($B488="","",$F488+$H488)</f>
        <v/>
      </c>
      <c r="P488" s="13">
        <f>IF($B488="","",IF($J488=0,0,ROUND($O488*IFERROR(VLOOKUP($B488,Contratos!$A:$R,10,FALSE),0),2)))</f>
        <v/>
      </c>
      <c r="Q488" s="8" t="n"/>
      <c r="R488" s="6" t="n"/>
      <c r="S488" s="13">
        <f>IF($B488="","",IF($J488=0,0,ROUND($J488-$P488-$Q488,2)))</f>
        <v/>
      </c>
      <c r="T488" s="7" t="n"/>
      <c r="U488" s="11">
        <f>IF($B488="","",IF($T488&lt;&gt;"","Repassado",IF($J488&gt;0,"Pendente","")))</f>
        <v/>
      </c>
      <c r="V488" s="6" t="n"/>
    </row>
    <row r="489">
      <c r="A489" s="12" t="n"/>
      <c r="B489" s="6" t="n"/>
      <c r="C489" s="11">
        <f>IF($B489="","",IFERROR(VLOOKUP($B489,Contratos!$A:$R,2,FALSE),""))</f>
        <v/>
      </c>
      <c r="D489" s="11">
        <f>IF($B489="","",IFERROR(VLOOKUP($B489,Contratos!$A:$R,3,FALSE),""))</f>
        <v/>
      </c>
      <c r="E489" s="7" t="n"/>
      <c r="F489" s="13">
        <f>IF($B489="","",IFERROR(VLOOKUP($B489,Contratos!$A:$R,7,FALSE),0))</f>
        <v/>
      </c>
      <c r="G489" s="8" t="n"/>
      <c r="H489" s="8" t="n"/>
      <c r="I489" s="13">
        <f>IF($B489="","",$F489+$G489+$H489)</f>
        <v/>
      </c>
      <c r="J489" s="8" t="n"/>
      <c r="K489" s="7" t="n"/>
      <c r="L489" s="6" t="n"/>
      <c r="M489" s="11">
        <f>IF($B489="","",IF(AND($J489&gt;0,$J489&gt;=$I489),"Recebido",IF($J489&gt;0,"Recebido parcial",IF(AND($E489&lt;&gt;"",TODAY()&gt;$E489),"Atrasado","Em aberto"))))</f>
        <v/>
      </c>
      <c r="N489" s="11">
        <f>IF($B489="","",IF($M489="Atrasado",TODAY()-$E489,IF(AND($K489&lt;&gt;"",$K489&gt;$E489),$K489-$E489,0)))</f>
        <v/>
      </c>
      <c r="O489" s="13">
        <f>IF($B489="","",$F489+$H489)</f>
        <v/>
      </c>
      <c r="P489" s="13">
        <f>IF($B489="","",IF($J489=0,0,ROUND($O489*IFERROR(VLOOKUP($B489,Contratos!$A:$R,10,FALSE),0),2)))</f>
        <v/>
      </c>
      <c r="Q489" s="8" t="n"/>
      <c r="R489" s="6" t="n"/>
      <c r="S489" s="13">
        <f>IF($B489="","",IF($J489=0,0,ROUND($J489-$P489-$Q489,2)))</f>
        <v/>
      </c>
      <c r="T489" s="7" t="n"/>
      <c r="U489" s="11">
        <f>IF($B489="","",IF($T489&lt;&gt;"","Repassado",IF($J489&gt;0,"Pendente","")))</f>
        <v/>
      </c>
      <c r="V489" s="6" t="n"/>
    </row>
    <row r="490">
      <c r="A490" s="12" t="n"/>
      <c r="B490" s="6" t="n"/>
      <c r="C490" s="11">
        <f>IF($B490="","",IFERROR(VLOOKUP($B490,Contratos!$A:$R,2,FALSE),""))</f>
        <v/>
      </c>
      <c r="D490" s="11">
        <f>IF($B490="","",IFERROR(VLOOKUP($B490,Contratos!$A:$R,3,FALSE),""))</f>
        <v/>
      </c>
      <c r="E490" s="7" t="n"/>
      <c r="F490" s="13">
        <f>IF($B490="","",IFERROR(VLOOKUP($B490,Contratos!$A:$R,7,FALSE),0))</f>
        <v/>
      </c>
      <c r="G490" s="8" t="n"/>
      <c r="H490" s="8" t="n"/>
      <c r="I490" s="13">
        <f>IF($B490="","",$F490+$G490+$H490)</f>
        <v/>
      </c>
      <c r="J490" s="8" t="n"/>
      <c r="K490" s="7" t="n"/>
      <c r="L490" s="6" t="n"/>
      <c r="M490" s="11">
        <f>IF($B490="","",IF(AND($J490&gt;0,$J490&gt;=$I490),"Recebido",IF($J490&gt;0,"Recebido parcial",IF(AND($E490&lt;&gt;"",TODAY()&gt;$E490),"Atrasado","Em aberto"))))</f>
        <v/>
      </c>
      <c r="N490" s="11">
        <f>IF($B490="","",IF($M490="Atrasado",TODAY()-$E490,IF(AND($K490&lt;&gt;"",$K490&gt;$E490),$K490-$E490,0)))</f>
        <v/>
      </c>
      <c r="O490" s="13">
        <f>IF($B490="","",$F490+$H490)</f>
        <v/>
      </c>
      <c r="P490" s="13">
        <f>IF($B490="","",IF($J490=0,0,ROUND($O490*IFERROR(VLOOKUP($B490,Contratos!$A:$R,10,FALSE),0),2)))</f>
        <v/>
      </c>
      <c r="Q490" s="8" t="n"/>
      <c r="R490" s="6" t="n"/>
      <c r="S490" s="13">
        <f>IF($B490="","",IF($J490=0,0,ROUND($J490-$P490-$Q490,2)))</f>
        <v/>
      </c>
      <c r="T490" s="7" t="n"/>
      <c r="U490" s="11">
        <f>IF($B490="","",IF($T490&lt;&gt;"","Repassado",IF($J490&gt;0,"Pendente","")))</f>
        <v/>
      </c>
      <c r="V490" s="6" t="n"/>
    </row>
    <row r="491">
      <c r="A491" s="12" t="n"/>
      <c r="B491" s="6" t="n"/>
      <c r="C491" s="11">
        <f>IF($B491="","",IFERROR(VLOOKUP($B491,Contratos!$A:$R,2,FALSE),""))</f>
        <v/>
      </c>
      <c r="D491" s="11">
        <f>IF($B491="","",IFERROR(VLOOKUP($B491,Contratos!$A:$R,3,FALSE),""))</f>
        <v/>
      </c>
      <c r="E491" s="7" t="n"/>
      <c r="F491" s="13">
        <f>IF($B491="","",IFERROR(VLOOKUP($B491,Contratos!$A:$R,7,FALSE),0))</f>
        <v/>
      </c>
      <c r="G491" s="8" t="n"/>
      <c r="H491" s="8" t="n"/>
      <c r="I491" s="13">
        <f>IF($B491="","",$F491+$G491+$H491)</f>
        <v/>
      </c>
      <c r="J491" s="8" t="n"/>
      <c r="K491" s="7" t="n"/>
      <c r="L491" s="6" t="n"/>
      <c r="M491" s="11">
        <f>IF($B491="","",IF(AND($J491&gt;0,$J491&gt;=$I491),"Recebido",IF($J491&gt;0,"Recebido parcial",IF(AND($E491&lt;&gt;"",TODAY()&gt;$E491),"Atrasado","Em aberto"))))</f>
        <v/>
      </c>
      <c r="N491" s="11">
        <f>IF($B491="","",IF($M491="Atrasado",TODAY()-$E491,IF(AND($K491&lt;&gt;"",$K491&gt;$E491),$K491-$E491,0)))</f>
        <v/>
      </c>
      <c r="O491" s="13">
        <f>IF($B491="","",$F491+$H491)</f>
        <v/>
      </c>
      <c r="P491" s="13">
        <f>IF($B491="","",IF($J491=0,0,ROUND($O491*IFERROR(VLOOKUP($B491,Contratos!$A:$R,10,FALSE),0),2)))</f>
        <v/>
      </c>
      <c r="Q491" s="8" t="n"/>
      <c r="R491" s="6" t="n"/>
      <c r="S491" s="13">
        <f>IF($B491="","",IF($J491=0,0,ROUND($J491-$P491-$Q491,2)))</f>
        <v/>
      </c>
      <c r="T491" s="7" t="n"/>
      <c r="U491" s="11">
        <f>IF($B491="","",IF($T491&lt;&gt;"","Repassado",IF($J491&gt;0,"Pendente","")))</f>
        <v/>
      </c>
      <c r="V491" s="6" t="n"/>
    </row>
    <row r="492">
      <c r="A492" s="12" t="n"/>
      <c r="B492" s="6" t="n"/>
      <c r="C492" s="11">
        <f>IF($B492="","",IFERROR(VLOOKUP($B492,Contratos!$A:$R,2,FALSE),""))</f>
        <v/>
      </c>
      <c r="D492" s="11">
        <f>IF($B492="","",IFERROR(VLOOKUP($B492,Contratos!$A:$R,3,FALSE),""))</f>
        <v/>
      </c>
      <c r="E492" s="7" t="n"/>
      <c r="F492" s="13">
        <f>IF($B492="","",IFERROR(VLOOKUP($B492,Contratos!$A:$R,7,FALSE),0))</f>
        <v/>
      </c>
      <c r="G492" s="8" t="n"/>
      <c r="H492" s="8" t="n"/>
      <c r="I492" s="13">
        <f>IF($B492="","",$F492+$G492+$H492)</f>
        <v/>
      </c>
      <c r="J492" s="8" t="n"/>
      <c r="K492" s="7" t="n"/>
      <c r="L492" s="6" t="n"/>
      <c r="M492" s="11">
        <f>IF($B492="","",IF(AND($J492&gt;0,$J492&gt;=$I492),"Recebido",IF($J492&gt;0,"Recebido parcial",IF(AND($E492&lt;&gt;"",TODAY()&gt;$E492),"Atrasado","Em aberto"))))</f>
        <v/>
      </c>
      <c r="N492" s="11">
        <f>IF($B492="","",IF($M492="Atrasado",TODAY()-$E492,IF(AND($K492&lt;&gt;"",$K492&gt;$E492),$K492-$E492,0)))</f>
        <v/>
      </c>
      <c r="O492" s="13">
        <f>IF($B492="","",$F492+$H492)</f>
        <v/>
      </c>
      <c r="P492" s="13">
        <f>IF($B492="","",IF($J492=0,0,ROUND($O492*IFERROR(VLOOKUP($B492,Contratos!$A:$R,10,FALSE),0),2)))</f>
        <v/>
      </c>
      <c r="Q492" s="8" t="n"/>
      <c r="R492" s="6" t="n"/>
      <c r="S492" s="13">
        <f>IF($B492="","",IF($J492=0,0,ROUND($J492-$P492-$Q492,2)))</f>
        <v/>
      </c>
      <c r="T492" s="7" t="n"/>
      <c r="U492" s="11">
        <f>IF($B492="","",IF($T492&lt;&gt;"","Repassado",IF($J492&gt;0,"Pendente","")))</f>
        <v/>
      </c>
      <c r="V492" s="6" t="n"/>
    </row>
    <row r="493">
      <c r="A493" s="12" t="n"/>
      <c r="B493" s="6" t="n"/>
      <c r="C493" s="11">
        <f>IF($B493="","",IFERROR(VLOOKUP($B493,Contratos!$A:$R,2,FALSE),""))</f>
        <v/>
      </c>
      <c r="D493" s="11">
        <f>IF($B493="","",IFERROR(VLOOKUP($B493,Contratos!$A:$R,3,FALSE),""))</f>
        <v/>
      </c>
      <c r="E493" s="7" t="n"/>
      <c r="F493" s="13">
        <f>IF($B493="","",IFERROR(VLOOKUP($B493,Contratos!$A:$R,7,FALSE),0))</f>
        <v/>
      </c>
      <c r="G493" s="8" t="n"/>
      <c r="H493" s="8" t="n"/>
      <c r="I493" s="13">
        <f>IF($B493="","",$F493+$G493+$H493)</f>
        <v/>
      </c>
      <c r="J493" s="8" t="n"/>
      <c r="K493" s="7" t="n"/>
      <c r="L493" s="6" t="n"/>
      <c r="M493" s="11">
        <f>IF($B493="","",IF(AND($J493&gt;0,$J493&gt;=$I493),"Recebido",IF($J493&gt;0,"Recebido parcial",IF(AND($E493&lt;&gt;"",TODAY()&gt;$E493),"Atrasado","Em aberto"))))</f>
        <v/>
      </c>
      <c r="N493" s="11">
        <f>IF($B493="","",IF($M493="Atrasado",TODAY()-$E493,IF(AND($K493&lt;&gt;"",$K493&gt;$E493),$K493-$E493,0)))</f>
        <v/>
      </c>
      <c r="O493" s="13">
        <f>IF($B493="","",$F493+$H493)</f>
        <v/>
      </c>
      <c r="P493" s="13">
        <f>IF($B493="","",IF($J493=0,0,ROUND($O493*IFERROR(VLOOKUP($B493,Contratos!$A:$R,10,FALSE),0),2)))</f>
        <v/>
      </c>
      <c r="Q493" s="8" t="n"/>
      <c r="R493" s="6" t="n"/>
      <c r="S493" s="13">
        <f>IF($B493="","",IF($J493=0,0,ROUND($J493-$P493-$Q493,2)))</f>
        <v/>
      </c>
      <c r="T493" s="7" t="n"/>
      <c r="U493" s="11">
        <f>IF($B493="","",IF($T493&lt;&gt;"","Repassado",IF($J493&gt;0,"Pendente","")))</f>
        <v/>
      </c>
      <c r="V493" s="6" t="n"/>
    </row>
    <row r="494">
      <c r="A494" s="12" t="n"/>
      <c r="B494" s="6" t="n"/>
      <c r="C494" s="11">
        <f>IF($B494="","",IFERROR(VLOOKUP($B494,Contratos!$A:$R,2,FALSE),""))</f>
        <v/>
      </c>
      <c r="D494" s="11">
        <f>IF($B494="","",IFERROR(VLOOKUP($B494,Contratos!$A:$R,3,FALSE),""))</f>
        <v/>
      </c>
      <c r="E494" s="7" t="n"/>
      <c r="F494" s="13">
        <f>IF($B494="","",IFERROR(VLOOKUP($B494,Contratos!$A:$R,7,FALSE),0))</f>
        <v/>
      </c>
      <c r="G494" s="8" t="n"/>
      <c r="H494" s="8" t="n"/>
      <c r="I494" s="13">
        <f>IF($B494="","",$F494+$G494+$H494)</f>
        <v/>
      </c>
      <c r="J494" s="8" t="n"/>
      <c r="K494" s="7" t="n"/>
      <c r="L494" s="6" t="n"/>
      <c r="M494" s="11">
        <f>IF($B494="","",IF(AND($J494&gt;0,$J494&gt;=$I494),"Recebido",IF($J494&gt;0,"Recebido parcial",IF(AND($E494&lt;&gt;"",TODAY()&gt;$E494),"Atrasado","Em aberto"))))</f>
        <v/>
      </c>
      <c r="N494" s="11">
        <f>IF($B494="","",IF($M494="Atrasado",TODAY()-$E494,IF(AND($K494&lt;&gt;"",$K494&gt;$E494),$K494-$E494,0)))</f>
        <v/>
      </c>
      <c r="O494" s="13">
        <f>IF($B494="","",$F494+$H494)</f>
        <v/>
      </c>
      <c r="P494" s="13">
        <f>IF($B494="","",IF($J494=0,0,ROUND($O494*IFERROR(VLOOKUP($B494,Contratos!$A:$R,10,FALSE),0),2)))</f>
        <v/>
      </c>
      <c r="Q494" s="8" t="n"/>
      <c r="R494" s="6" t="n"/>
      <c r="S494" s="13">
        <f>IF($B494="","",IF($J494=0,0,ROUND($J494-$P494-$Q494,2)))</f>
        <v/>
      </c>
      <c r="T494" s="7" t="n"/>
      <c r="U494" s="11">
        <f>IF($B494="","",IF($T494&lt;&gt;"","Repassado",IF($J494&gt;0,"Pendente","")))</f>
        <v/>
      </c>
      <c r="V494" s="6" t="n"/>
    </row>
    <row r="495">
      <c r="A495" s="12" t="n"/>
      <c r="B495" s="6" t="n"/>
      <c r="C495" s="11">
        <f>IF($B495="","",IFERROR(VLOOKUP($B495,Contratos!$A:$R,2,FALSE),""))</f>
        <v/>
      </c>
      <c r="D495" s="11">
        <f>IF($B495="","",IFERROR(VLOOKUP($B495,Contratos!$A:$R,3,FALSE),""))</f>
        <v/>
      </c>
      <c r="E495" s="7" t="n"/>
      <c r="F495" s="13">
        <f>IF($B495="","",IFERROR(VLOOKUP($B495,Contratos!$A:$R,7,FALSE),0))</f>
        <v/>
      </c>
      <c r="G495" s="8" t="n"/>
      <c r="H495" s="8" t="n"/>
      <c r="I495" s="13">
        <f>IF($B495="","",$F495+$G495+$H495)</f>
        <v/>
      </c>
      <c r="J495" s="8" t="n"/>
      <c r="K495" s="7" t="n"/>
      <c r="L495" s="6" t="n"/>
      <c r="M495" s="11">
        <f>IF($B495="","",IF(AND($J495&gt;0,$J495&gt;=$I495),"Recebido",IF($J495&gt;0,"Recebido parcial",IF(AND($E495&lt;&gt;"",TODAY()&gt;$E495),"Atrasado","Em aberto"))))</f>
        <v/>
      </c>
      <c r="N495" s="11">
        <f>IF($B495="","",IF($M495="Atrasado",TODAY()-$E495,IF(AND($K495&lt;&gt;"",$K495&gt;$E495),$K495-$E495,0)))</f>
        <v/>
      </c>
      <c r="O495" s="13">
        <f>IF($B495="","",$F495+$H495)</f>
        <v/>
      </c>
      <c r="P495" s="13">
        <f>IF($B495="","",IF($J495=0,0,ROUND($O495*IFERROR(VLOOKUP($B495,Contratos!$A:$R,10,FALSE),0),2)))</f>
        <v/>
      </c>
      <c r="Q495" s="8" t="n"/>
      <c r="R495" s="6" t="n"/>
      <c r="S495" s="13">
        <f>IF($B495="","",IF($J495=0,0,ROUND($J495-$P495-$Q495,2)))</f>
        <v/>
      </c>
      <c r="T495" s="7" t="n"/>
      <c r="U495" s="11">
        <f>IF($B495="","",IF($T495&lt;&gt;"","Repassado",IF($J495&gt;0,"Pendente","")))</f>
        <v/>
      </c>
      <c r="V495" s="6" t="n"/>
    </row>
    <row r="496">
      <c r="A496" s="12" t="n"/>
      <c r="B496" s="6" t="n"/>
      <c r="C496" s="11">
        <f>IF($B496="","",IFERROR(VLOOKUP($B496,Contratos!$A:$R,2,FALSE),""))</f>
        <v/>
      </c>
      <c r="D496" s="11">
        <f>IF($B496="","",IFERROR(VLOOKUP($B496,Contratos!$A:$R,3,FALSE),""))</f>
        <v/>
      </c>
      <c r="E496" s="7" t="n"/>
      <c r="F496" s="13">
        <f>IF($B496="","",IFERROR(VLOOKUP($B496,Contratos!$A:$R,7,FALSE),0))</f>
        <v/>
      </c>
      <c r="G496" s="8" t="n"/>
      <c r="H496" s="8" t="n"/>
      <c r="I496" s="13">
        <f>IF($B496="","",$F496+$G496+$H496)</f>
        <v/>
      </c>
      <c r="J496" s="8" t="n"/>
      <c r="K496" s="7" t="n"/>
      <c r="L496" s="6" t="n"/>
      <c r="M496" s="11">
        <f>IF($B496="","",IF(AND($J496&gt;0,$J496&gt;=$I496),"Recebido",IF($J496&gt;0,"Recebido parcial",IF(AND($E496&lt;&gt;"",TODAY()&gt;$E496),"Atrasado","Em aberto"))))</f>
        <v/>
      </c>
      <c r="N496" s="11">
        <f>IF($B496="","",IF($M496="Atrasado",TODAY()-$E496,IF(AND($K496&lt;&gt;"",$K496&gt;$E496),$K496-$E496,0)))</f>
        <v/>
      </c>
      <c r="O496" s="13">
        <f>IF($B496="","",$F496+$H496)</f>
        <v/>
      </c>
      <c r="P496" s="13">
        <f>IF($B496="","",IF($J496=0,0,ROUND($O496*IFERROR(VLOOKUP($B496,Contratos!$A:$R,10,FALSE),0),2)))</f>
        <v/>
      </c>
      <c r="Q496" s="8" t="n"/>
      <c r="R496" s="6" t="n"/>
      <c r="S496" s="13">
        <f>IF($B496="","",IF($J496=0,0,ROUND($J496-$P496-$Q496,2)))</f>
        <v/>
      </c>
      <c r="T496" s="7" t="n"/>
      <c r="U496" s="11">
        <f>IF($B496="","",IF($T496&lt;&gt;"","Repassado",IF($J496&gt;0,"Pendente","")))</f>
        <v/>
      </c>
      <c r="V496" s="6" t="n"/>
    </row>
    <row r="497">
      <c r="A497" s="12" t="n"/>
      <c r="B497" s="6" t="n"/>
      <c r="C497" s="11">
        <f>IF($B497="","",IFERROR(VLOOKUP($B497,Contratos!$A:$R,2,FALSE),""))</f>
        <v/>
      </c>
      <c r="D497" s="11">
        <f>IF($B497="","",IFERROR(VLOOKUP($B497,Contratos!$A:$R,3,FALSE),""))</f>
        <v/>
      </c>
      <c r="E497" s="7" t="n"/>
      <c r="F497" s="13">
        <f>IF($B497="","",IFERROR(VLOOKUP($B497,Contratos!$A:$R,7,FALSE),0))</f>
        <v/>
      </c>
      <c r="G497" s="8" t="n"/>
      <c r="H497" s="8" t="n"/>
      <c r="I497" s="13">
        <f>IF($B497="","",$F497+$G497+$H497)</f>
        <v/>
      </c>
      <c r="J497" s="8" t="n"/>
      <c r="K497" s="7" t="n"/>
      <c r="L497" s="6" t="n"/>
      <c r="M497" s="11">
        <f>IF($B497="","",IF(AND($J497&gt;0,$J497&gt;=$I497),"Recebido",IF($J497&gt;0,"Recebido parcial",IF(AND($E497&lt;&gt;"",TODAY()&gt;$E497),"Atrasado","Em aberto"))))</f>
        <v/>
      </c>
      <c r="N497" s="11">
        <f>IF($B497="","",IF($M497="Atrasado",TODAY()-$E497,IF(AND($K497&lt;&gt;"",$K497&gt;$E497),$K497-$E497,0)))</f>
        <v/>
      </c>
      <c r="O497" s="13">
        <f>IF($B497="","",$F497+$H497)</f>
        <v/>
      </c>
      <c r="P497" s="13">
        <f>IF($B497="","",IF($J497=0,0,ROUND($O497*IFERROR(VLOOKUP($B497,Contratos!$A:$R,10,FALSE),0),2)))</f>
        <v/>
      </c>
      <c r="Q497" s="8" t="n"/>
      <c r="R497" s="6" t="n"/>
      <c r="S497" s="13">
        <f>IF($B497="","",IF($J497=0,0,ROUND($J497-$P497-$Q497,2)))</f>
        <v/>
      </c>
      <c r="T497" s="7" t="n"/>
      <c r="U497" s="11">
        <f>IF($B497="","",IF($T497&lt;&gt;"","Repassado",IF($J497&gt;0,"Pendente","")))</f>
        <v/>
      </c>
      <c r="V497" s="6" t="n"/>
    </row>
    <row r="498">
      <c r="A498" s="12" t="n"/>
      <c r="B498" s="6" t="n"/>
      <c r="C498" s="11">
        <f>IF($B498="","",IFERROR(VLOOKUP($B498,Contratos!$A:$R,2,FALSE),""))</f>
        <v/>
      </c>
      <c r="D498" s="11">
        <f>IF($B498="","",IFERROR(VLOOKUP($B498,Contratos!$A:$R,3,FALSE),""))</f>
        <v/>
      </c>
      <c r="E498" s="7" t="n"/>
      <c r="F498" s="13">
        <f>IF($B498="","",IFERROR(VLOOKUP($B498,Contratos!$A:$R,7,FALSE),0))</f>
        <v/>
      </c>
      <c r="G498" s="8" t="n"/>
      <c r="H498" s="8" t="n"/>
      <c r="I498" s="13">
        <f>IF($B498="","",$F498+$G498+$H498)</f>
        <v/>
      </c>
      <c r="J498" s="8" t="n"/>
      <c r="K498" s="7" t="n"/>
      <c r="L498" s="6" t="n"/>
      <c r="M498" s="11">
        <f>IF($B498="","",IF(AND($J498&gt;0,$J498&gt;=$I498),"Recebido",IF($J498&gt;0,"Recebido parcial",IF(AND($E498&lt;&gt;"",TODAY()&gt;$E498),"Atrasado","Em aberto"))))</f>
        <v/>
      </c>
      <c r="N498" s="11">
        <f>IF($B498="","",IF($M498="Atrasado",TODAY()-$E498,IF(AND($K498&lt;&gt;"",$K498&gt;$E498),$K498-$E498,0)))</f>
        <v/>
      </c>
      <c r="O498" s="13">
        <f>IF($B498="","",$F498+$H498)</f>
        <v/>
      </c>
      <c r="P498" s="13">
        <f>IF($B498="","",IF($J498=0,0,ROUND($O498*IFERROR(VLOOKUP($B498,Contratos!$A:$R,10,FALSE),0),2)))</f>
        <v/>
      </c>
      <c r="Q498" s="8" t="n"/>
      <c r="R498" s="6" t="n"/>
      <c r="S498" s="13">
        <f>IF($B498="","",IF($J498=0,0,ROUND($J498-$P498-$Q498,2)))</f>
        <v/>
      </c>
      <c r="T498" s="7" t="n"/>
      <c r="U498" s="11">
        <f>IF($B498="","",IF($T498&lt;&gt;"","Repassado",IF($J498&gt;0,"Pendente","")))</f>
        <v/>
      </c>
      <c r="V498" s="6" t="n"/>
    </row>
    <row r="499">
      <c r="A499" s="12" t="n"/>
      <c r="B499" s="6" t="n"/>
      <c r="C499" s="11">
        <f>IF($B499="","",IFERROR(VLOOKUP($B499,Contratos!$A:$R,2,FALSE),""))</f>
        <v/>
      </c>
      <c r="D499" s="11">
        <f>IF($B499="","",IFERROR(VLOOKUP($B499,Contratos!$A:$R,3,FALSE),""))</f>
        <v/>
      </c>
      <c r="E499" s="7" t="n"/>
      <c r="F499" s="13">
        <f>IF($B499="","",IFERROR(VLOOKUP($B499,Contratos!$A:$R,7,FALSE),0))</f>
        <v/>
      </c>
      <c r="G499" s="8" t="n"/>
      <c r="H499" s="8" t="n"/>
      <c r="I499" s="13">
        <f>IF($B499="","",$F499+$G499+$H499)</f>
        <v/>
      </c>
      <c r="J499" s="8" t="n"/>
      <c r="K499" s="7" t="n"/>
      <c r="L499" s="6" t="n"/>
      <c r="M499" s="11">
        <f>IF($B499="","",IF(AND($J499&gt;0,$J499&gt;=$I499),"Recebido",IF($J499&gt;0,"Recebido parcial",IF(AND($E499&lt;&gt;"",TODAY()&gt;$E499),"Atrasado","Em aberto"))))</f>
        <v/>
      </c>
      <c r="N499" s="11">
        <f>IF($B499="","",IF($M499="Atrasado",TODAY()-$E499,IF(AND($K499&lt;&gt;"",$K499&gt;$E499),$K499-$E499,0)))</f>
        <v/>
      </c>
      <c r="O499" s="13">
        <f>IF($B499="","",$F499+$H499)</f>
        <v/>
      </c>
      <c r="P499" s="13">
        <f>IF($B499="","",IF($J499=0,0,ROUND($O499*IFERROR(VLOOKUP($B499,Contratos!$A:$R,10,FALSE),0),2)))</f>
        <v/>
      </c>
      <c r="Q499" s="8" t="n"/>
      <c r="R499" s="6" t="n"/>
      <c r="S499" s="13">
        <f>IF($B499="","",IF($J499=0,0,ROUND($J499-$P499-$Q499,2)))</f>
        <v/>
      </c>
      <c r="T499" s="7" t="n"/>
      <c r="U499" s="11">
        <f>IF($B499="","",IF($T499&lt;&gt;"","Repassado",IF($J499&gt;0,"Pendente","")))</f>
        <v/>
      </c>
      <c r="V499" s="6" t="n"/>
    </row>
    <row r="500">
      <c r="A500" s="12" t="n"/>
      <c r="B500" s="6" t="n"/>
      <c r="C500" s="11">
        <f>IF($B500="","",IFERROR(VLOOKUP($B500,Contratos!$A:$R,2,FALSE),""))</f>
        <v/>
      </c>
      <c r="D500" s="11">
        <f>IF($B500="","",IFERROR(VLOOKUP($B500,Contratos!$A:$R,3,FALSE),""))</f>
        <v/>
      </c>
      <c r="E500" s="7" t="n"/>
      <c r="F500" s="13">
        <f>IF($B500="","",IFERROR(VLOOKUP($B500,Contratos!$A:$R,7,FALSE),0))</f>
        <v/>
      </c>
      <c r="G500" s="8" t="n"/>
      <c r="H500" s="8" t="n"/>
      <c r="I500" s="13">
        <f>IF($B500="","",$F500+$G500+$H500)</f>
        <v/>
      </c>
      <c r="J500" s="8" t="n"/>
      <c r="K500" s="7" t="n"/>
      <c r="L500" s="6" t="n"/>
      <c r="M500" s="11">
        <f>IF($B500="","",IF(AND($J500&gt;0,$J500&gt;=$I500),"Recebido",IF($J500&gt;0,"Recebido parcial",IF(AND($E500&lt;&gt;"",TODAY()&gt;$E500),"Atrasado","Em aberto"))))</f>
        <v/>
      </c>
      <c r="N500" s="11">
        <f>IF($B500="","",IF($M500="Atrasado",TODAY()-$E500,IF(AND($K500&lt;&gt;"",$K500&gt;$E500),$K500-$E500,0)))</f>
        <v/>
      </c>
      <c r="O500" s="13">
        <f>IF($B500="","",$F500+$H500)</f>
        <v/>
      </c>
      <c r="P500" s="13">
        <f>IF($B500="","",IF($J500=0,0,ROUND($O500*IFERROR(VLOOKUP($B500,Contratos!$A:$R,10,FALSE),0),2)))</f>
        <v/>
      </c>
      <c r="Q500" s="8" t="n"/>
      <c r="R500" s="6" t="n"/>
      <c r="S500" s="13">
        <f>IF($B500="","",IF($J500=0,0,ROUND($J500-$P500-$Q500,2)))</f>
        <v/>
      </c>
      <c r="T500" s="7" t="n"/>
      <c r="U500" s="11">
        <f>IF($B500="","",IF($T500&lt;&gt;"","Repassado",IF($J500&gt;0,"Pendente","")))</f>
        <v/>
      </c>
      <c r="V5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V1"/>
  <conditionalFormatting sqref="A2:V500">
    <cfRule type="expression" priority="1" dxfId="1">
      <formula>$M2="Atrasado"</formula>
    </cfRule>
  </conditionalFormatting>
  <conditionalFormatting sqref="M2:M500">
    <cfRule type="expression" priority="2" dxfId="3">
      <formula>$M2="Recebido"</formula>
    </cfRule>
    <cfRule type="expression" priority="3" dxfId="0">
      <formula>$M2="Recebido parcial"</formula>
    </cfRule>
  </conditionalFormatting>
  <conditionalFormatting sqref="U2:U500">
    <cfRule type="expression" priority="4" dxfId="0">
      <formula>$U2="Pendente"</formula>
    </cfRule>
  </conditionalFormatting>
  <conditionalFormatting sqref="N2:N500">
    <cfRule type="expression" priority="5" dxfId="4">
      <formula>$N2&gt;30</formula>
    </cfRule>
  </conditionalFormatting>
  <dataValidations count="5">
    <dataValidation sqref="A2:A500" showDropDown="0" showInputMessage="0" showErrorMessage="1" allowBlank="1" errorTitle="Competência" error="Escolha a competência na lista. O fechamento do Resumo depende dela ser o dia 1 do mês." type="list">
      <formula1>Listas!$A$2:$A$37</formula1>
    </dataValidation>
    <dataValidation sqref="B2:B500" showDropDown="0" showInputMessage="0" showErrorMessage="1" allowBlank="1" type="list">
      <formula1>Contratos!$A$2:$A$200</formula1>
    </dataValidation>
    <dataValidation sqref="L2:L500" showDropDown="0" showInputMessage="0" showErrorMessage="1" allowBlank="1" type="list">
      <formula1>Listas!$E$2:$E$6</formula1>
    </dataValidation>
    <dataValidation sqref="J2:J500 Q2:Q500" showDropDown="0" showInputMessage="0" showErrorMessage="1" allowBlank="1" errorTitle="Valor inválido" error="Use um número maior ou igual a zero." type="decimal" operator="greaterThanOrEqual">
      <formula1>0</formula1>
    </dataValidation>
    <dataValidation sqref="E2:E500 K2:K500 T2:T500" showDropDown="0" showInputMessage="0" showErrorMessage="1" allowBlank="1" errorTitle="Data inválida" error="Digite uma data." type="date" operator="between">
      <formula1>DATE(2020,1,1)</formula1>
      <formula2>DATE(2040,12,31)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7" customWidth="1" min="2" max="2"/>
    <col width="20" customWidth="1" min="3" max="3"/>
    <col width="17" customWidth="1" min="4" max="4"/>
    <col width="22" customWidth="1" min="5" max="5"/>
    <col width="18" customWidth="1" min="6" max="6"/>
    <col width="26" customWidth="1" min="7" max="7"/>
    <col width="20" customWidth="1" min="8" max="8"/>
    <col width="34" customWidth="1" min="9" max="9"/>
  </cols>
  <sheetData>
    <row r="1" ht="32" customHeight="1">
      <c r="A1" s="5" t="inlineStr">
        <is>
          <t>Código do contrato</t>
        </is>
      </c>
      <c r="B1" s="5" t="inlineStr">
        <is>
          <t>Data do reajuste</t>
        </is>
      </c>
      <c r="C1" s="5" t="inlineStr">
        <is>
          <t>Aluguel anterior (R$)</t>
        </is>
      </c>
      <c r="D1" s="5" t="inlineStr">
        <is>
          <t>Índice aplicado</t>
        </is>
      </c>
      <c r="E1" s="5" t="inlineStr">
        <is>
          <t>Percentual acumulado (%)</t>
        </is>
      </c>
      <c r="F1" s="5" t="inlineStr">
        <is>
          <t>Aluguel novo (R$)</t>
        </is>
      </c>
      <c r="G1" s="5" t="inlineStr">
        <is>
          <t>Data da comunicação ao inquilino</t>
        </is>
      </c>
      <c r="H1" s="5" t="inlineStr">
        <is>
          <t>Quem aplicou</t>
        </is>
      </c>
      <c r="I1" s="5" t="inlineStr">
        <is>
          <t>Observações</t>
        </is>
      </c>
    </row>
    <row r="2">
      <c r="A2" s="6" t="inlineStr">
        <is>
          <t>CT-001</t>
        </is>
      </c>
      <c r="B2" s="7" t="n">
        <v>45889</v>
      </c>
      <c r="C2" s="8" t="n">
        <v>2050</v>
      </c>
      <c r="D2" s="6" t="inlineStr">
        <is>
          <t>IGP-M</t>
        </is>
      </c>
      <c r="E2" s="9" t="n">
        <v>0.0732</v>
      </c>
      <c r="F2" s="13">
        <f>IF(OR($C2="",$E2=""),"",ROUND($C2*(1+$E2),2))</f>
        <v/>
      </c>
      <c r="G2" s="7" t="n">
        <v>45866</v>
      </c>
      <c r="H2" s="6" t="inlineStr">
        <is>
          <t>Equipe locação (exemplo)</t>
        </is>
      </c>
      <c r="I2" s="6" t="inlineStr">
        <is>
          <t>Exemplo: o cálculo deu 2.200,06 e o valor foi arredondado para 2.200,00 na negociação</t>
        </is>
      </c>
    </row>
    <row r="3">
      <c r="A3" s="6" t="inlineStr">
        <is>
          <t>CT-002</t>
        </is>
      </c>
      <c r="B3" s="7" t="n">
        <v>45809</v>
      </c>
      <c r="C3" s="8" t="n">
        <v>3280</v>
      </c>
      <c r="D3" s="6" t="inlineStr">
        <is>
          <t>IPCA</t>
        </is>
      </c>
      <c r="E3" s="9" t="n">
        <v>0.06710000000000001</v>
      </c>
      <c r="F3" s="13">
        <f>IF(OR($C3="",$E3=""),"",ROUND($C3*(1+$E3),2))</f>
        <v/>
      </c>
      <c r="G3" s="7" t="n">
        <v>45789</v>
      </c>
      <c r="H3" s="6" t="inlineStr">
        <is>
          <t>Equipe locação (exemplo)</t>
        </is>
      </c>
      <c r="I3" s="6" t="inlineStr">
        <is>
          <t>Exemplo: reajuste do ano passado. O deste ano venceu e está sinalizado na aba Contratos</t>
        </is>
      </c>
    </row>
    <row r="4">
      <c r="A4" s="6" t="n"/>
      <c r="B4" s="7" t="n"/>
      <c r="C4" s="8" t="n"/>
      <c r="D4" s="6" t="n"/>
      <c r="E4" s="9" t="n"/>
      <c r="F4" s="13">
        <f>IF(OR($C4="",$E4=""),"",ROUND($C4*(1+$E4),2))</f>
        <v/>
      </c>
      <c r="G4" s="7" t="n"/>
      <c r="H4" s="6" t="n"/>
      <c r="I4" s="6" t="n"/>
    </row>
    <row r="5">
      <c r="A5" s="6" t="n"/>
      <c r="B5" s="7" t="n"/>
      <c r="C5" s="8" t="n"/>
      <c r="D5" s="6" t="n"/>
      <c r="E5" s="9" t="n"/>
      <c r="F5" s="13">
        <f>IF(OR($C5="",$E5=""),"",ROUND($C5*(1+$E5),2))</f>
        <v/>
      </c>
      <c r="G5" s="7" t="n"/>
      <c r="H5" s="6" t="n"/>
      <c r="I5" s="6" t="n"/>
    </row>
    <row r="6">
      <c r="A6" s="6" t="n"/>
      <c r="B6" s="7" t="n"/>
      <c r="C6" s="8" t="n"/>
      <c r="D6" s="6" t="n"/>
      <c r="E6" s="9" t="n"/>
      <c r="F6" s="13">
        <f>IF(OR($C6="",$E6=""),"",ROUND($C6*(1+$E6),2))</f>
        <v/>
      </c>
      <c r="G6" s="7" t="n"/>
      <c r="H6" s="6" t="n"/>
      <c r="I6" s="6" t="n"/>
    </row>
    <row r="7">
      <c r="A7" s="6" t="n"/>
      <c r="B7" s="7" t="n"/>
      <c r="C7" s="8" t="n"/>
      <c r="D7" s="6" t="n"/>
      <c r="E7" s="9" t="n"/>
      <c r="F7" s="13">
        <f>IF(OR($C7="",$E7=""),"",ROUND($C7*(1+$E7),2))</f>
        <v/>
      </c>
      <c r="G7" s="7" t="n"/>
      <c r="H7" s="6" t="n"/>
      <c r="I7" s="6" t="n"/>
    </row>
    <row r="8">
      <c r="A8" s="6" t="n"/>
      <c r="B8" s="7" t="n"/>
      <c r="C8" s="8" t="n"/>
      <c r="D8" s="6" t="n"/>
      <c r="E8" s="9" t="n"/>
      <c r="F8" s="13">
        <f>IF(OR($C8="",$E8=""),"",ROUND($C8*(1+$E8),2))</f>
        <v/>
      </c>
      <c r="G8" s="7" t="n"/>
      <c r="H8" s="6" t="n"/>
      <c r="I8" s="6" t="n"/>
    </row>
    <row r="9">
      <c r="A9" s="6" t="n"/>
      <c r="B9" s="7" t="n"/>
      <c r="C9" s="8" t="n"/>
      <c r="D9" s="6" t="n"/>
      <c r="E9" s="9" t="n"/>
      <c r="F9" s="13">
        <f>IF(OR($C9="",$E9=""),"",ROUND($C9*(1+$E9),2))</f>
        <v/>
      </c>
      <c r="G9" s="7" t="n"/>
      <c r="H9" s="6" t="n"/>
      <c r="I9" s="6" t="n"/>
    </row>
    <row r="10">
      <c r="A10" s="6" t="n"/>
      <c r="B10" s="7" t="n"/>
      <c r="C10" s="8" t="n"/>
      <c r="D10" s="6" t="n"/>
      <c r="E10" s="9" t="n"/>
      <c r="F10" s="13">
        <f>IF(OR($C10="",$E10=""),"",ROUND($C10*(1+$E10),2))</f>
        <v/>
      </c>
      <c r="G10" s="7" t="n"/>
      <c r="H10" s="6" t="n"/>
      <c r="I10" s="6" t="n"/>
    </row>
    <row r="11">
      <c r="A11" s="6" t="n"/>
      <c r="B11" s="7" t="n"/>
      <c r="C11" s="8" t="n"/>
      <c r="D11" s="6" t="n"/>
      <c r="E11" s="9" t="n"/>
      <c r="F11" s="13">
        <f>IF(OR($C11="",$E11=""),"",ROUND($C11*(1+$E11),2))</f>
        <v/>
      </c>
      <c r="G11" s="7" t="n"/>
      <c r="H11" s="6" t="n"/>
      <c r="I11" s="6" t="n"/>
    </row>
    <row r="12">
      <c r="A12" s="6" t="n"/>
      <c r="B12" s="7" t="n"/>
      <c r="C12" s="8" t="n"/>
      <c r="D12" s="6" t="n"/>
      <c r="E12" s="9" t="n"/>
      <c r="F12" s="13">
        <f>IF(OR($C12="",$E12=""),"",ROUND($C12*(1+$E12),2))</f>
        <v/>
      </c>
      <c r="G12" s="7" t="n"/>
      <c r="H12" s="6" t="n"/>
      <c r="I12" s="6" t="n"/>
    </row>
    <row r="13">
      <c r="A13" s="6" t="n"/>
      <c r="B13" s="7" t="n"/>
      <c r="C13" s="8" t="n"/>
      <c r="D13" s="6" t="n"/>
      <c r="E13" s="9" t="n"/>
      <c r="F13" s="13">
        <f>IF(OR($C13="",$E13=""),"",ROUND($C13*(1+$E13),2))</f>
        <v/>
      </c>
      <c r="G13" s="7" t="n"/>
      <c r="H13" s="6" t="n"/>
      <c r="I13" s="6" t="n"/>
    </row>
    <row r="14">
      <c r="A14" s="6" t="n"/>
      <c r="B14" s="7" t="n"/>
      <c r="C14" s="8" t="n"/>
      <c r="D14" s="6" t="n"/>
      <c r="E14" s="9" t="n"/>
      <c r="F14" s="13">
        <f>IF(OR($C14="",$E14=""),"",ROUND($C14*(1+$E14),2))</f>
        <v/>
      </c>
      <c r="G14" s="7" t="n"/>
      <c r="H14" s="6" t="n"/>
      <c r="I14" s="6" t="n"/>
    </row>
    <row r="15">
      <c r="A15" s="6" t="n"/>
      <c r="B15" s="7" t="n"/>
      <c r="C15" s="8" t="n"/>
      <c r="D15" s="6" t="n"/>
      <c r="E15" s="9" t="n"/>
      <c r="F15" s="13">
        <f>IF(OR($C15="",$E15=""),"",ROUND($C15*(1+$E15),2))</f>
        <v/>
      </c>
      <c r="G15" s="7" t="n"/>
      <c r="H15" s="6" t="n"/>
      <c r="I15" s="6" t="n"/>
    </row>
    <row r="16">
      <c r="A16" s="6" t="n"/>
      <c r="B16" s="7" t="n"/>
      <c r="C16" s="8" t="n"/>
      <c r="D16" s="6" t="n"/>
      <c r="E16" s="9" t="n"/>
      <c r="F16" s="13">
        <f>IF(OR($C16="",$E16=""),"",ROUND($C16*(1+$E16),2))</f>
        <v/>
      </c>
      <c r="G16" s="7" t="n"/>
      <c r="H16" s="6" t="n"/>
      <c r="I16" s="6" t="n"/>
    </row>
    <row r="17">
      <c r="A17" s="6" t="n"/>
      <c r="B17" s="7" t="n"/>
      <c r="C17" s="8" t="n"/>
      <c r="D17" s="6" t="n"/>
      <c r="E17" s="9" t="n"/>
      <c r="F17" s="13">
        <f>IF(OR($C17="",$E17=""),"",ROUND($C17*(1+$E17),2))</f>
        <v/>
      </c>
      <c r="G17" s="7" t="n"/>
      <c r="H17" s="6" t="n"/>
      <c r="I17" s="6" t="n"/>
    </row>
    <row r="18">
      <c r="A18" s="6" t="n"/>
      <c r="B18" s="7" t="n"/>
      <c r="C18" s="8" t="n"/>
      <c r="D18" s="6" t="n"/>
      <c r="E18" s="9" t="n"/>
      <c r="F18" s="13">
        <f>IF(OR($C18="",$E18=""),"",ROUND($C18*(1+$E18),2))</f>
        <v/>
      </c>
      <c r="G18" s="7" t="n"/>
      <c r="H18" s="6" t="n"/>
      <c r="I18" s="6" t="n"/>
    </row>
    <row r="19">
      <c r="A19" s="6" t="n"/>
      <c r="B19" s="7" t="n"/>
      <c r="C19" s="8" t="n"/>
      <c r="D19" s="6" t="n"/>
      <c r="E19" s="9" t="n"/>
      <c r="F19" s="13">
        <f>IF(OR($C19="",$E19=""),"",ROUND($C19*(1+$E19),2))</f>
        <v/>
      </c>
      <c r="G19" s="7" t="n"/>
      <c r="H19" s="6" t="n"/>
      <c r="I19" s="6" t="n"/>
    </row>
    <row r="20">
      <c r="A20" s="6" t="n"/>
      <c r="B20" s="7" t="n"/>
      <c r="C20" s="8" t="n"/>
      <c r="D20" s="6" t="n"/>
      <c r="E20" s="9" t="n"/>
      <c r="F20" s="13">
        <f>IF(OR($C20="",$E20=""),"",ROUND($C20*(1+$E20),2))</f>
        <v/>
      </c>
      <c r="G20" s="7" t="n"/>
      <c r="H20" s="6" t="n"/>
      <c r="I20" s="6" t="n"/>
    </row>
    <row r="21">
      <c r="A21" s="6" t="n"/>
      <c r="B21" s="7" t="n"/>
      <c r="C21" s="8" t="n"/>
      <c r="D21" s="6" t="n"/>
      <c r="E21" s="9" t="n"/>
      <c r="F21" s="13">
        <f>IF(OR($C21="",$E21=""),"",ROUND($C21*(1+$E21),2))</f>
        <v/>
      </c>
      <c r="G21" s="7" t="n"/>
      <c r="H21" s="6" t="n"/>
      <c r="I21" s="6" t="n"/>
    </row>
    <row r="22">
      <c r="A22" s="6" t="n"/>
      <c r="B22" s="7" t="n"/>
      <c r="C22" s="8" t="n"/>
      <c r="D22" s="6" t="n"/>
      <c r="E22" s="9" t="n"/>
      <c r="F22" s="13">
        <f>IF(OR($C22="",$E22=""),"",ROUND($C22*(1+$E22),2))</f>
        <v/>
      </c>
      <c r="G22" s="7" t="n"/>
      <c r="H22" s="6" t="n"/>
      <c r="I22" s="6" t="n"/>
    </row>
    <row r="23">
      <c r="A23" s="6" t="n"/>
      <c r="B23" s="7" t="n"/>
      <c r="C23" s="8" t="n"/>
      <c r="D23" s="6" t="n"/>
      <c r="E23" s="9" t="n"/>
      <c r="F23" s="13">
        <f>IF(OR($C23="",$E23=""),"",ROUND($C23*(1+$E23),2))</f>
        <v/>
      </c>
      <c r="G23" s="7" t="n"/>
      <c r="H23" s="6" t="n"/>
      <c r="I23" s="6" t="n"/>
    </row>
    <row r="24">
      <c r="A24" s="6" t="n"/>
      <c r="B24" s="7" t="n"/>
      <c r="C24" s="8" t="n"/>
      <c r="D24" s="6" t="n"/>
      <c r="E24" s="9" t="n"/>
      <c r="F24" s="13">
        <f>IF(OR($C24="",$E24=""),"",ROUND($C24*(1+$E24),2))</f>
        <v/>
      </c>
      <c r="G24" s="7" t="n"/>
      <c r="H24" s="6" t="n"/>
      <c r="I24" s="6" t="n"/>
    </row>
    <row r="25">
      <c r="A25" s="6" t="n"/>
      <c r="B25" s="7" t="n"/>
      <c r="C25" s="8" t="n"/>
      <c r="D25" s="6" t="n"/>
      <c r="E25" s="9" t="n"/>
      <c r="F25" s="13">
        <f>IF(OR($C25="",$E25=""),"",ROUND($C25*(1+$E25),2))</f>
        <v/>
      </c>
      <c r="G25" s="7" t="n"/>
      <c r="H25" s="6" t="n"/>
      <c r="I25" s="6" t="n"/>
    </row>
    <row r="26">
      <c r="A26" s="6" t="n"/>
      <c r="B26" s="7" t="n"/>
      <c r="C26" s="8" t="n"/>
      <c r="D26" s="6" t="n"/>
      <c r="E26" s="9" t="n"/>
      <c r="F26" s="13">
        <f>IF(OR($C26="",$E26=""),"",ROUND($C26*(1+$E26),2))</f>
        <v/>
      </c>
      <c r="G26" s="7" t="n"/>
      <c r="H26" s="6" t="n"/>
      <c r="I26" s="6" t="n"/>
    </row>
    <row r="27">
      <c r="A27" s="6" t="n"/>
      <c r="B27" s="7" t="n"/>
      <c r="C27" s="8" t="n"/>
      <c r="D27" s="6" t="n"/>
      <c r="E27" s="9" t="n"/>
      <c r="F27" s="13">
        <f>IF(OR($C27="",$E27=""),"",ROUND($C27*(1+$E27),2))</f>
        <v/>
      </c>
      <c r="G27" s="7" t="n"/>
      <c r="H27" s="6" t="n"/>
      <c r="I27" s="6" t="n"/>
    </row>
    <row r="28">
      <c r="A28" s="6" t="n"/>
      <c r="B28" s="7" t="n"/>
      <c r="C28" s="8" t="n"/>
      <c r="D28" s="6" t="n"/>
      <c r="E28" s="9" t="n"/>
      <c r="F28" s="13">
        <f>IF(OR($C28="",$E28=""),"",ROUND($C28*(1+$E28),2))</f>
        <v/>
      </c>
      <c r="G28" s="7" t="n"/>
      <c r="H28" s="6" t="n"/>
      <c r="I28" s="6" t="n"/>
    </row>
    <row r="29">
      <c r="A29" s="6" t="n"/>
      <c r="B29" s="7" t="n"/>
      <c r="C29" s="8" t="n"/>
      <c r="D29" s="6" t="n"/>
      <c r="E29" s="9" t="n"/>
      <c r="F29" s="13">
        <f>IF(OR($C29="",$E29=""),"",ROUND($C29*(1+$E29),2))</f>
        <v/>
      </c>
      <c r="G29" s="7" t="n"/>
      <c r="H29" s="6" t="n"/>
      <c r="I29" s="6" t="n"/>
    </row>
    <row r="30">
      <c r="A30" s="6" t="n"/>
      <c r="B30" s="7" t="n"/>
      <c r="C30" s="8" t="n"/>
      <c r="D30" s="6" t="n"/>
      <c r="E30" s="9" t="n"/>
      <c r="F30" s="13">
        <f>IF(OR($C30="",$E30=""),"",ROUND($C30*(1+$E30),2))</f>
        <v/>
      </c>
      <c r="G30" s="7" t="n"/>
      <c r="H30" s="6" t="n"/>
      <c r="I30" s="6" t="n"/>
    </row>
    <row r="31">
      <c r="A31" s="6" t="n"/>
      <c r="B31" s="7" t="n"/>
      <c r="C31" s="8" t="n"/>
      <c r="D31" s="6" t="n"/>
      <c r="E31" s="9" t="n"/>
      <c r="F31" s="13">
        <f>IF(OR($C31="",$E31=""),"",ROUND($C31*(1+$E31),2))</f>
        <v/>
      </c>
      <c r="G31" s="7" t="n"/>
      <c r="H31" s="6" t="n"/>
      <c r="I31" s="6" t="n"/>
    </row>
    <row r="32">
      <c r="A32" s="6" t="n"/>
      <c r="B32" s="7" t="n"/>
      <c r="C32" s="8" t="n"/>
      <c r="D32" s="6" t="n"/>
      <c r="E32" s="9" t="n"/>
      <c r="F32" s="13">
        <f>IF(OR($C32="",$E32=""),"",ROUND($C32*(1+$E32),2))</f>
        <v/>
      </c>
      <c r="G32" s="7" t="n"/>
      <c r="H32" s="6" t="n"/>
      <c r="I32" s="6" t="n"/>
    </row>
    <row r="33">
      <c r="A33" s="6" t="n"/>
      <c r="B33" s="7" t="n"/>
      <c r="C33" s="8" t="n"/>
      <c r="D33" s="6" t="n"/>
      <c r="E33" s="9" t="n"/>
      <c r="F33" s="13">
        <f>IF(OR($C33="",$E33=""),"",ROUND($C33*(1+$E33),2))</f>
        <v/>
      </c>
      <c r="G33" s="7" t="n"/>
      <c r="H33" s="6" t="n"/>
      <c r="I33" s="6" t="n"/>
    </row>
    <row r="34">
      <c r="A34" s="6" t="n"/>
      <c r="B34" s="7" t="n"/>
      <c r="C34" s="8" t="n"/>
      <c r="D34" s="6" t="n"/>
      <c r="E34" s="9" t="n"/>
      <c r="F34" s="13">
        <f>IF(OR($C34="",$E34=""),"",ROUND($C34*(1+$E34),2))</f>
        <v/>
      </c>
      <c r="G34" s="7" t="n"/>
      <c r="H34" s="6" t="n"/>
      <c r="I34" s="6" t="n"/>
    </row>
    <row r="35">
      <c r="A35" s="6" t="n"/>
      <c r="B35" s="7" t="n"/>
      <c r="C35" s="8" t="n"/>
      <c r="D35" s="6" t="n"/>
      <c r="E35" s="9" t="n"/>
      <c r="F35" s="13">
        <f>IF(OR($C35="",$E35=""),"",ROUND($C35*(1+$E35),2))</f>
        <v/>
      </c>
      <c r="G35" s="7" t="n"/>
      <c r="H35" s="6" t="n"/>
      <c r="I35" s="6" t="n"/>
    </row>
    <row r="36">
      <c r="A36" s="6" t="n"/>
      <c r="B36" s="7" t="n"/>
      <c r="C36" s="8" t="n"/>
      <c r="D36" s="6" t="n"/>
      <c r="E36" s="9" t="n"/>
      <c r="F36" s="13">
        <f>IF(OR($C36="",$E36=""),"",ROUND($C36*(1+$E36),2))</f>
        <v/>
      </c>
      <c r="G36" s="7" t="n"/>
      <c r="H36" s="6" t="n"/>
      <c r="I36" s="6" t="n"/>
    </row>
    <row r="37">
      <c r="A37" s="6" t="n"/>
      <c r="B37" s="7" t="n"/>
      <c r="C37" s="8" t="n"/>
      <c r="D37" s="6" t="n"/>
      <c r="E37" s="9" t="n"/>
      <c r="F37" s="13">
        <f>IF(OR($C37="",$E37=""),"",ROUND($C37*(1+$E37),2))</f>
        <v/>
      </c>
      <c r="G37" s="7" t="n"/>
      <c r="H37" s="6" t="n"/>
      <c r="I37" s="6" t="n"/>
    </row>
    <row r="38">
      <c r="A38" s="6" t="n"/>
      <c r="B38" s="7" t="n"/>
      <c r="C38" s="8" t="n"/>
      <c r="D38" s="6" t="n"/>
      <c r="E38" s="9" t="n"/>
      <c r="F38" s="13">
        <f>IF(OR($C38="",$E38=""),"",ROUND($C38*(1+$E38),2))</f>
        <v/>
      </c>
      <c r="G38" s="7" t="n"/>
      <c r="H38" s="6" t="n"/>
      <c r="I38" s="6" t="n"/>
    </row>
    <row r="39">
      <c r="A39" s="6" t="n"/>
      <c r="B39" s="7" t="n"/>
      <c r="C39" s="8" t="n"/>
      <c r="D39" s="6" t="n"/>
      <c r="E39" s="9" t="n"/>
      <c r="F39" s="13">
        <f>IF(OR($C39="",$E39=""),"",ROUND($C39*(1+$E39),2))</f>
        <v/>
      </c>
      <c r="G39" s="7" t="n"/>
      <c r="H39" s="6" t="n"/>
      <c r="I39" s="6" t="n"/>
    </row>
    <row r="40">
      <c r="A40" s="6" t="n"/>
      <c r="B40" s="7" t="n"/>
      <c r="C40" s="8" t="n"/>
      <c r="D40" s="6" t="n"/>
      <c r="E40" s="9" t="n"/>
      <c r="F40" s="13">
        <f>IF(OR($C40="",$E40=""),"",ROUND($C40*(1+$E40),2))</f>
        <v/>
      </c>
      <c r="G40" s="7" t="n"/>
      <c r="H40" s="6" t="n"/>
      <c r="I40" s="6" t="n"/>
    </row>
    <row r="41">
      <c r="A41" s="6" t="n"/>
      <c r="B41" s="7" t="n"/>
      <c r="C41" s="8" t="n"/>
      <c r="D41" s="6" t="n"/>
      <c r="E41" s="9" t="n"/>
      <c r="F41" s="13">
        <f>IF(OR($C41="",$E41=""),"",ROUND($C41*(1+$E41),2))</f>
        <v/>
      </c>
      <c r="G41" s="7" t="n"/>
      <c r="H41" s="6" t="n"/>
      <c r="I41" s="6" t="n"/>
    </row>
    <row r="42">
      <c r="A42" s="6" t="n"/>
      <c r="B42" s="7" t="n"/>
      <c r="C42" s="8" t="n"/>
      <c r="D42" s="6" t="n"/>
      <c r="E42" s="9" t="n"/>
      <c r="F42" s="13">
        <f>IF(OR($C42="",$E42=""),"",ROUND($C42*(1+$E42),2))</f>
        <v/>
      </c>
      <c r="G42" s="7" t="n"/>
      <c r="H42" s="6" t="n"/>
      <c r="I42" s="6" t="n"/>
    </row>
    <row r="43">
      <c r="A43" s="6" t="n"/>
      <c r="B43" s="7" t="n"/>
      <c r="C43" s="8" t="n"/>
      <c r="D43" s="6" t="n"/>
      <c r="E43" s="9" t="n"/>
      <c r="F43" s="13">
        <f>IF(OR($C43="",$E43=""),"",ROUND($C43*(1+$E43),2))</f>
        <v/>
      </c>
      <c r="G43" s="7" t="n"/>
      <c r="H43" s="6" t="n"/>
      <c r="I43" s="6" t="n"/>
    </row>
    <row r="44">
      <c r="A44" s="6" t="n"/>
      <c r="B44" s="7" t="n"/>
      <c r="C44" s="8" t="n"/>
      <c r="D44" s="6" t="n"/>
      <c r="E44" s="9" t="n"/>
      <c r="F44" s="13">
        <f>IF(OR($C44="",$E44=""),"",ROUND($C44*(1+$E44),2))</f>
        <v/>
      </c>
      <c r="G44" s="7" t="n"/>
      <c r="H44" s="6" t="n"/>
      <c r="I44" s="6" t="n"/>
    </row>
    <row r="45">
      <c r="A45" s="6" t="n"/>
      <c r="B45" s="7" t="n"/>
      <c r="C45" s="8" t="n"/>
      <c r="D45" s="6" t="n"/>
      <c r="E45" s="9" t="n"/>
      <c r="F45" s="13">
        <f>IF(OR($C45="",$E45=""),"",ROUND($C45*(1+$E45),2))</f>
        <v/>
      </c>
      <c r="G45" s="7" t="n"/>
      <c r="H45" s="6" t="n"/>
      <c r="I45" s="6" t="n"/>
    </row>
    <row r="46">
      <c r="A46" s="6" t="n"/>
      <c r="B46" s="7" t="n"/>
      <c r="C46" s="8" t="n"/>
      <c r="D46" s="6" t="n"/>
      <c r="E46" s="9" t="n"/>
      <c r="F46" s="13">
        <f>IF(OR($C46="",$E46=""),"",ROUND($C46*(1+$E46),2))</f>
        <v/>
      </c>
      <c r="G46" s="7" t="n"/>
      <c r="H46" s="6" t="n"/>
      <c r="I46" s="6" t="n"/>
    </row>
    <row r="47">
      <c r="A47" s="6" t="n"/>
      <c r="B47" s="7" t="n"/>
      <c r="C47" s="8" t="n"/>
      <c r="D47" s="6" t="n"/>
      <c r="E47" s="9" t="n"/>
      <c r="F47" s="13">
        <f>IF(OR($C47="",$E47=""),"",ROUND($C47*(1+$E47),2))</f>
        <v/>
      </c>
      <c r="G47" s="7" t="n"/>
      <c r="H47" s="6" t="n"/>
      <c r="I47" s="6" t="n"/>
    </row>
    <row r="48">
      <c r="A48" s="6" t="n"/>
      <c r="B48" s="7" t="n"/>
      <c r="C48" s="8" t="n"/>
      <c r="D48" s="6" t="n"/>
      <c r="E48" s="9" t="n"/>
      <c r="F48" s="13">
        <f>IF(OR($C48="",$E48=""),"",ROUND($C48*(1+$E48),2))</f>
        <v/>
      </c>
      <c r="G48" s="7" t="n"/>
      <c r="H48" s="6" t="n"/>
      <c r="I48" s="6" t="n"/>
    </row>
    <row r="49">
      <c r="A49" s="6" t="n"/>
      <c r="B49" s="7" t="n"/>
      <c r="C49" s="8" t="n"/>
      <c r="D49" s="6" t="n"/>
      <c r="E49" s="9" t="n"/>
      <c r="F49" s="13">
        <f>IF(OR($C49="",$E49=""),"",ROUND($C49*(1+$E49),2))</f>
        <v/>
      </c>
      <c r="G49" s="7" t="n"/>
      <c r="H49" s="6" t="n"/>
      <c r="I49" s="6" t="n"/>
    </row>
    <row r="50">
      <c r="A50" s="6" t="n"/>
      <c r="B50" s="7" t="n"/>
      <c r="C50" s="8" t="n"/>
      <c r="D50" s="6" t="n"/>
      <c r="E50" s="9" t="n"/>
      <c r="F50" s="13">
        <f>IF(OR($C50="",$E50=""),"",ROUND($C50*(1+$E50),2))</f>
        <v/>
      </c>
      <c r="G50" s="7" t="n"/>
      <c r="H50" s="6" t="n"/>
      <c r="I50" s="6" t="n"/>
    </row>
    <row r="51">
      <c r="A51" s="6" t="n"/>
      <c r="B51" s="7" t="n"/>
      <c r="C51" s="8" t="n"/>
      <c r="D51" s="6" t="n"/>
      <c r="E51" s="9" t="n"/>
      <c r="F51" s="13">
        <f>IF(OR($C51="",$E51=""),"",ROUND($C51*(1+$E51),2))</f>
        <v/>
      </c>
      <c r="G51" s="7" t="n"/>
      <c r="H51" s="6" t="n"/>
      <c r="I51" s="6" t="n"/>
    </row>
    <row r="52">
      <c r="A52" s="6" t="n"/>
      <c r="B52" s="7" t="n"/>
      <c r="C52" s="8" t="n"/>
      <c r="D52" s="6" t="n"/>
      <c r="E52" s="9" t="n"/>
      <c r="F52" s="13">
        <f>IF(OR($C52="",$E52=""),"",ROUND($C52*(1+$E52),2))</f>
        <v/>
      </c>
      <c r="G52" s="7" t="n"/>
      <c r="H52" s="6" t="n"/>
      <c r="I52" s="6" t="n"/>
    </row>
    <row r="53">
      <c r="A53" s="6" t="n"/>
      <c r="B53" s="7" t="n"/>
      <c r="C53" s="8" t="n"/>
      <c r="D53" s="6" t="n"/>
      <c r="E53" s="9" t="n"/>
      <c r="F53" s="13">
        <f>IF(OR($C53="",$E53=""),"",ROUND($C53*(1+$E53),2))</f>
        <v/>
      </c>
      <c r="G53" s="7" t="n"/>
      <c r="H53" s="6" t="n"/>
      <c r="I53" s="6" t="n"/>
    </row>
    <row r="54">
      <c r="A54" s="6" t="n"/>
      <c r="B54" s="7" t="n"/>
      <c r="C54" s="8" t="n"/>
      <c r="D54" s="6" t="n"/>
      <c r="E54" s="9" t="n"/>
      <c r="F54" s="13">
        <f>IF(OR($C54="",$E54=""),"",ROUND($C54*(1+$E54),2))</f>
        <v/>
      </c>
      <c r="G54" s="7" t="n"/>
      <c r="H54" s="6" t="n"/>
      <c r="I54" s="6" t="n"/>
    </row>
    <row r="55">
      <c r="A55" s="6" t="n"/>
      <c r="B55" s="7" t="n"/>
      <c r="C55" s="8" t="n"/>
      <c r="D55" s="6" t="n"/>
      <c r="E55" s="9" t="n"/>
      <c r="F55" s="13">
        <f>IF(OR($C55="",$E55=""),"",ROUND($C55*(1+$E55),2))</f>
        <v/>
      </c>
      <c r="G55" s="7" t="n"/>
      <c r="H55" s="6" t="n"/>
      <c r="I55" s="6" t="n"/>
    </row>
    <row r="56">
      <c r="A56" s="6" t="n"/>
      <c r="B56" s="7" t="n"/>
      <c r="C56" s="8" t="n"/>
      <c r="D56" s="6" t="n"/>
      <c r="E56" s="9" t="n"/>
      <c r="F56" s="13">
        <f>IF(OR($C56="",$E56=""),"",ROUND($C56*(1+$E56),2))</f>
        <v/>
      </c>
      <c r="G56" s="7" t="n"/>
      <c r="H56" s="6" t="n"/>
      <c r="I56" s="6" t="n"/>
    </row>
    <row r="57">
      <c r="A57" s="6" t="n"/>
      <c r="B57" s="7" t="n"/>
      <c r="C57" s="8" t="n"/>
      <c r="D57" s="6" t="n"/>
      <c r="E57" s="9" t="n"/>
      <c r="F57" s="13">
        <f>IF(OR($C57="",$E57=""),"",ROUND($C57*(1+$E57),2))</f>
        <v/>
      </c>
      <c r="G57" s="7" t="n"/>
      <c r="H57" s="6" t="n"/>
      <c r="I57" s="6" t="n"/>
    </row>
    <row r="58">
      <c r="A58" s="6" t="n"/>
      <c r="B58" s="7" t="n"/>
      <c r="C58" s="8" t="n"/>
      <c r="D58" s="6" t="n"/>
      <c r="E58" s="9" t="n"/>
      <c r="F58" s="13">
        <f>IF(OR($C58="",$E58=""),"",ROUND($C58*(1+$E58),2))</f>
        <v/>
      </c>
      <c r="G58" s="7" t="n"/>
      <c r="H58" s="6" t="n"/>
      <c r="I58" s="6" t="n"/>
    </row>
    <row r="59">
      <c r="A59" s="6" t="n"/>
      <c r="B59" s="7" t="n"/>
      <c r="C59" s="8" t="n"/>
      <c r="D59" s="6" t="n"/>
      <c r="E59" s="9" t="n"/>
      <c r="F59" s="13">
        <f>IF(OR($C59="",$E59=""),"",ROUND($C59*(1+$E59),2))</f>
        <v/>
      </c>
      <c r="G59" s="7" t="n"/>
      <c r="H59" s="6" t="n"/>
      <c r="I59" s="6" t="n"/>
    </row>
    <row r="60">
      <c r="A60" s="6" t="n"/>
      <c r="B60" s="7" t="n"/>
      <c r="C60" s="8" t="n"/>
      <c r="D60" s="6" t="n"/>
      <c r="E60" s="9" t="n"/>
      <c r="F60" s="13">
        <f>IF(OR($C60="",$E60=""),"",ROUND($C60*(1+$E60),2))</f>
        <v/>
      </c>
      <c r="G60" s="7" t="n"/>
      <c r="H60" s="6" t="n"/>
      <c r="I60" s="6" t="n"/>
    </row>
    <row r="61">
      <c r="A61" s="6" t="n"/>
      <c r="B61" s="7" t="n"/>
      <c r="C61" s="8" t="n"/>
      <c r="D61" s="6" t="n"/>
      <c r="E61" s="9" t="n"/>
      <c r="F61" s="13">
        <f>IF(OR($C61="",$E61=""),"",ROUND($C61*(1+$E61),2))</f>
        <v/>
      </c>
      <c r="G61" s="7" t="n"/>
      <c r="H61" s="6" t="n"/>
      <c r="I61" s="6" t="n"/>
    </row>
    <row r="62">
      <c r="A62" s="6" t="n"/>
      <c r="B62" s="7" t="n"/>
      <c r="C62" s="8" t="n"/>
      <c r="D62" s="6" t="n"/>
      <c r="E62" s="9" t="n"/>
      <c r="F62" s="13">
        <f>IF(OR($C62="",$E62=""),"",ROUND($C62*(1+$E62),2))</f>
        <v/>
      </c>
      <c r="G62" s="7" t="n"/>
      <c r="H62" s="6" t="n"/>
      <c r="I62" s="6" t="n"/>
    </row>
    <row r="63">
      <c r="A63" s="6" t="n"/>
      <c r="B63" s="7" t="n"/>
      <c r="C63" s="8" t="n"/>
      <c r="D63" s="6" t="n"/>
      <c r="E63" s="9" t="n"/>
      <c r="F63" s="13">
        <f>IF(OR($C63="",$E63=""),"",ROUND($C63*(1+$E63),2))</f>
        <v/>
      </c>
      <c r="G63" s="7" t="n"/>
      <c r="H63" s="6" t="n"/>
      <c r="I63" s="6" t="n"/>
    </row>
    <row r="64">
      <c r="A64" s="6" t="n"/>
      <c r="B64" s="7" t="n"/>
      <c r="C64" s="8" t="n"/>
      <c r="D64" s="6" t="n"/>
      <c r="E64" s="9" t="n"/>
      <c r="F64" s="13">
        <f>IF(OR($C64="",$E64=""),"",ROUND($C64*(1+$E64),2))</f>
        <v/>
      </c>
      <c r="G64" s="7" t="n"/>
      <c r="H64" s="6" t="n"/>
      <c r="I64" s="6" t="n"/>
    </row>
    <row r="65">
      <c r="A65" s="6" t="n"/>
      <c r="B65" s="7" t="n"/>
      <c r="C65" s="8" t="n"/>
      <c r="D65" s="6" t="n"/>
      <c r="E65" s="9" t="n"/>
      <c r="F65" s="13">
        <f>IF(OR($C65="",$E65=""),"",ROUND($C65*(1+$E65),2))</f>
        <v/>
      </c>
      <c r="G65" s="7" t="n"/>
      <c r="H65" s="6" t="n"/>
      <c r="I65" s="6" t="n"/>
    </row>
    <row r="66">
      <c r="A66" s="6" t="n"/>
      <c r="B66" s="7" t="n"/>
      <c r="C66" s="8" t="n"/>
      <c r="D66" s="6" t="n"/>
      <c r="E66" s="9" t="n"/>
      <c r="F66" s="13">
        <f>IF(OR($C66="",$E66=""),"",ROUND($C66*(1+$E66),2))</f>
        <v/>
      </c>
      <c r="G66" s="7" t="n"/>
      <c r="H66" s="6" t="n"/>
      <c r="I66" s="6" t="n"/>
    </row>
    <row r="67">
      <c r="A67" s="6" t="n"/>
      <c r="B67" s="7" t="n"/>
      <c r="C67" s="8" t="n"/>
      <c r="D67" s="6" t="n"/>
      <c r="E67" s="9" t="n"/>
      <c r="F67" s="13">
        <f>IF(OR($C67="",$E67=""),"",ROUND($C67*(1+$E67),2))</f>
        <v/>
      </c>
      <c r="G67" s="7" t="n"/>
      <c r="H67" s="6" t="n"/>
      <c r="I67" s="6" t="n"/>
    </row>
    <row r="68">
      <c r="A68" s="6" t="n"/>
      <c r="B68" s="7" t="n"/>
      <c r="C68" s="8" t="n"/>
      <c r="D68" s="6" t="n"/>
      <c r="E68" s="9" t="n"/>
      <c r="F68" s="13">
        <f>IF(OR($C68="",$E68=""),"",ROUND($C68*(1+$E68),2))</f>
        <v/>
      </c>
      <c r="G68" s="7" t="n"/>
      <c r="H68" s="6" t="n"/>
      <c r="I68" s="6" t="n"/>
    </row>
    <row r="69">
      <c r="A69" s="6" t="n"/>
      <c r="B69" s="7" t="n"/>
      <c r="C69" s="8" t="n"/>
      <c r="D69" s="6" t="n"/>
      <c r="E69" s="9" t="n"/>
      <c r="F69" s="13">
        <f>IF(OR($C69="",$E69=""),"",ROUND($C69*(1+$E69),2))</f>
        <v/>
      </c>
      <c r="G69" s="7" t="n"/>
      <c r="H69" s="6" t="n"/>
      <c r="I69" s="6" t="n"/>
    </row>
    <row r="70">
      <c r="A70" s="6" t="n"/>
      <c r="B70" s="7" t="n"/>
      <c r="C70" s="8" t="n"/>
      <c r="D70" s="6" t="n"/>
      <c r="E70" s="9" t="n"/>
      <c r="F70" s="13">
        <f>IF(OR($C70="",$E70=""),"",ROUND($C70*(1+$E70),2))</f>
        <v/>
      </c>
      <c r="G70" s="7" t="n"/>
      <c r="H70" s="6" t="n"/>
      <c r="I70" s="6" t="n"/>
    </row>
    <row r="71">
      <c r="A71" s="6" t="n"/>
      <c r="B71" s="7" t="n"/>
      <c r="C71" s="8" t="n"/>
      <c r="D71" s="6" t="n"/>
      <c r="E71" s="9" t="n"/>
      <c r="F71" s="13">
        <f>IF(OR($C71="",$E71=""),"",ROUND($C71*(1+$E71),2))</f>
        <v/>
      </c>
      <c r="G71" s="7" t="n"/>
      <c r="H71" s="6" t="n"/>
      <c r="I71" s="6" t="n"/>
    </row>
    <row r="72">
      <c r="A72" s="6" t="n"/>
      <c r="B72" s="7" t="n"/>
      <c r="C72" s="8" t="n"/>
      <c r="D72" s="6" t="n"/>
      <c r="E72" s="9" t="n"/>
      <c r="F72" s="13">
        <f>IF(OR($C72="",$E72=""),"",ROUND($C72*(1+$E72),2))</f>
        <v/>
      </c>
      <c r="G72" s="7" t="n"/>
      <c r="H72" s="6" t="n"/>
      <c r="I72" s="6" t="n"/>
    </row>
    <row r="73">
      <c r="A73" s="6" t="n"/>
      <c r="B73" s="7" t="n"/>
      <c r="C73" s="8" t="n"/>
      <c r="D73" s="6" t="n"/>
      <c r="E73" s="9" t="n"/>
      <c r="F73" s="13">
        <f>IF(OR($C73="",$E73=""),"",ROUND($C73*(1+$E73),2))</f>
        <v/>
      </c>
      <c r="G73" s="7" t="n"/>
      <c r="H73" s="6" t="n"/>
      <c r="I73" s="6" t="n"/>
    </row>
    <row r="74">
      <c r="A74" s="6" t="n"/>
      <c r="B74" s="7" t="n"/>
      <c r="C74" s="8" t="n"/>
      <c r="D74" s="6" t="n"/>
      <c r="E74" s="9" t="n"/>
      <c r="F74" s="13">
        <f>IF(OR($C74="",$E74=""),"",ROUND($C74*(1+$E74),2))</f>
        <v/>
      </c>
      <c r="G74" s="7" t="n"/>
      <c r="H74" s="6" t="n"/>
      <c r="I74" s="6" t="n"/>
    </row>
    <row r="75">
      <c r="A75" s="6" t="n"/>
      <c r="B75" s="7" t="n"/>
      <c r="C75" s="8" t="n"/>
      <c r="D75" s="6" t="n"/>
      <c r="E75" s="9" t="n"/>
      <c r="F75" s="13">
        <f>IF(OR($C75="",$E75=""),"",ROUND($C75*(1+$E75),2))</f>
        <v/>
      </c>
      <c r="G75" s="7" t="n"/>
      <c r="H75" s="6" t="n"/>
      <c r="I75" s="6" t="n"/>
    </row>
    <row r="76">
      <c r="A76" s="6" t="n"/>
      <c r="B76" s="7" t="n"/>
      <c r="C76" s="8" t="n"/>
      <c r="D76" s="6" t="n"/>
      <c r="E76" s="9" t="n"/>
      <c r="F76" s="13">
        <f>IF(OR($C76="",$E76=""),"",ROUND($C76*(1+$E76),2))</f>
        <v/>
      </c>
      <c r="G76" s="7" t="n"/>
      <c r="H76" s="6" t="n"/>
      <c r="I76" s="6" t="n"/>
    </row>
    <row r="77">
      <c r="A77" s="6" t="n"/>
      <c r="B77" s="7" t="n"/>
      <c r="C77" s="8" t="n"/>
      <c r="D77" s="6" t="n"/>
      <c r="E77" s="9" t="n"/>
      <c r="F77" s="13">
        <f>IF(OR($C77="",$E77=""),"",ROUND($C77*(1+$E77),2))</f>
        <v/>
      </c>
      <c r="G77" s="7" t="n"/>
      <c r="H77" s="6" t="n"/>
      <c r="I77" s="6" t="n"/>
    </row>
    <row r="78">
      <c r="A78" s="6" t="n"/>
      <c r="B78" s="7" t="n"/>
      <c r="C78" s="8" t="n"/>
      <c r="D78" s="6" t="n"/>
      <c r="E78" s="9" t="n"/>
      <c r="F78" s="13">
        <f>IF(OR($C78="",$E78=""),"",ROUND($C78*(1+$E78),2))</f>
        <v/>
      </c>
      <c r="G78" s="7" t="n"/>
      <c r="H78" s="6" t="n"/>
      <c r="I78" s="6" t="n"/>
    </row>
    <row r="79">
      <c r="A79" s="6" t="n"/>
      <c r="B79" s="7" t="n"/>
      <c r="C79" s="8" t="n"/>
      <c r="D79" s="6" t="n"/>
      <c r="E79" s="9" t="n"/>
      <c r="F79" s="13">
        <f>IF(OR($C79="",$E79=""),"",ROUND($C79*(1+$E79),2))</f>
        <v/>
      </c>
      <c r="G79" s="7" t="n"/>
      <c r="H79" s="6" t="n"/>
      <c r="I79" s="6" t="n"/>
    </row>
    <row r="80">
      <c r="A80" s="6" t="n"/>
      <c r="B80" s="7" t="n"/>
      <c r="C80" s="8" t="n"/>
      <c r="D80" s="6" t="n"/>
      <c r="E80" s="9" t="n"/>
      <c r="F80" s="13">
        <f>IF(OR($C80="",$E80=""),"",ROUND($C80*(1+$E80),2))</f>
        <v/>
      </c>
      <c r="G80" s="7" t="n"/>
      <c r="H80" s="6" t="n"/>
      <c r="I80" s="6" t="n"/>
    </row>
    <row r="81">
      <c r="A81" s="6" t="n"/>
      <c r="B81" s="7" t="n"/>
      <c r="C81" s="8" t="n"/>
      <c r="D81" s="6" t="n"/>
      <c r="E81" s="9" t="n"/>
      <c r="F81" s="13">
        <f>IF(OR($C81="",$E81=""),"",ROUND($C81*(1+$E81),2))</f>
        <v/>
      </c>
      <c r="G81" s="7" t="n"/>
      <c r="H81" s="6" t="n"/>
      <c r="I81" s="6" t="n"/>
    </row>
    <row r="82">
      <c r="A82" s="6" t="n"/>
      <c r="B82" s="7" t="n"/>
      <c r="C82" s="8" t="n"/>
      <c r="D82" s="6" t="n"/>
      <c r="E82" s="9" t="n"/>
      <c r="F82" s="13">
        <f>IF(OR($C82="",$E82=""),"",ROUND($C82*(1+$E82),2))</f>
        <v/>
      </c>
      <c r="G82" s="7" t="n"/>
      <c r="H82" s="6" t="n"/>
      <c r="I82" s="6" t="n"/>
    </row>
    <row r="83">
      <c r="A83" s="6" t="n"/>
      <c r="B83" s="7" t="n"/>
      <c r="C83" s="8" t="n"/>
      <c r="D83" s="6" t="n"/>
      <c r="E83" s="9" t="n"/>
      <c r="F83" s="13">
        <f>IF(OR($C83="",$E83=""),"",ROUND($C83*(1+$E83),2))</f>
        <v/>
      </c>
      <c r="G83" s="7" t="n"/>
      <c r="H83" s="6" t="n"/>
      <c r="I83" s="6" t="n"/>
    </row>
    <row r="84">
      <c r="A84" s="6" t="n"/>
      <c r="B84" s="7" t="n"/>
      <c r="C84" s="8" t="n"/>
      <c r="D84" s="6" t="n"/>
      <c r="E84" s="9" t="n"/>
      <c r="F84" s="13">
        <f>IF(OR($C84="",$E84=""),"",ROUND($C84*(1+$E84),2))</f>
        <v/>
      </c>
      <c r="G84" s="7" t="n"/>
      <c r="H84" s="6" t="n"/>
      <c r="I84" s="6" t="n"/>
    </row>
    <row r="85">
      <c r="A85" s="6" t="n"/>
      <c r="B85" s="7" t="n"/>
      <c r="C85" s="8" t="n"/>
      <c r="D85" s="6" t="n"/>
      <c r="E85" s="9" t="n"/>
      <c r="F85" s="13">
        <f>IF(OR($C85="",$E85=""),"",ROUND($C85*(1+$E85),2))</f>
        <v/>
      </c>
      <c r="G85" s="7" t="n"/>
      <c r="H85" s="6" t="n"/>
      <c r="I85" s="6" t="n"/>
    </row>
    <row r="86">
      <c r="A86" s="6" t="n"/>
      <c r="B86" s="7" t="n"/>
      <c r="C86" s="8" t="n"/>
      <c r="D86" s="6" t="n"/>
      <c r="E86" s="9" t="n"/>
      <c r="F86" s="13">
        <f>IF(OR($C86="",$E86=""),"",ROUND($C86*(1+$E86),2))</f>
        <v/>
      </c>
      <c r="G86" s="7" t="n"/>
      <c r="H86" s="6" t="n"/>
      <c r="I86" s="6" t="n"/>
    </row>
    <row r="87">
      <c r="A87" s="6" t="n"/>
      <c r="B87" s="7" t="n"/>
      <c r="C87" s="8" t="n"/>
      <c r="D87" s="6" t="n"/>
      <c r="E87" s="9" t="n"/>
      <c r="F87" s="13">
        <f>IF(OR($C87="",$E87=""),"",ROUND($C87*(1+$E87),2))</f>
        <v/>
      </c>
      <c r="G87" s="7" t="n"/>
      <c r="H87" s="6" t="n"/>
      <c r="I87" s="6" t="n"/>
    </row>
    <row r="88">
      <c r="A88" s="6" t="n"/>
      <c r="B88" s="7" t="n"/>
      <c r="C88" s="8" t="n"/>
      <c r="D88" s="6" t="n"/>
      <c r="E88" s="9" t="n"/>
      <c r="F88" s="13">
        <f>IF(OR($C88="",$E88=""),"",ROUND($C88*(1+$E88),2))</f>
        <v/>
      </c>
      <c r="G88" s="7" t="n"/>
      <c r="H88" s="6" t="n"/>
      <c r="I88" s="6" t="n"/>
    </row>
    <row r="89">
      <c r="A89" s="6" t="n"/>
      <c r="B89" s="7" t="n"/>
      <c r="C89" s="8" t="n"/>
      <c r="D89" s="6" t="n"/>
      <c r="E89" s="9" t="n"/>
      <c r="F89" s="13">
        <f>IF(OR($C89="",$E89=""),"",ROUND($C89*(1+$E89),2))</f>
        <v/>
      </c>
      <c r="G89" s="7" t="n"/>
      <c r="H89" s="6" t="n"/>
      <c r="I89" s="6" t="n"/>
    </row>
    <row r="90">
      <c r="A90" s="6" t="n"/>
      <c r="B90" s="7" t="n"/>
      <c r="C90" s="8" t="n"/>
      <c r="D90" s="6" t="n"/>
      <c r="E90" s="9" t="n"/>
      <c r="F90" s="13">
        <f>IF(OR($C90="",$E90=""),"",ROUND($C90*(1+$E90),2))</f>
        <v/>
      </c>
      <c r="G90" s="7" t="n"/>
      <c r="H90" s="6" t="n"/>
      <c r="I90" s="6" t="n"/>
    </row>
    <row r="91">
      <c r="A91" s="6" t="n"/>
      <c r="B91" s="7" t="n"/>
      <c r="C91" s="8" t="n"/>
      <c r="D91" s="6" t="n"/>
      <c r="E91" s="9" t="n"/>
      <c r="F91" s="13">
        <f>IF(OR($C91="",$E91=""),"",ROUND($C91*(1+$E91),2))</f>
        <v/>
      </c>
      <c r="G91" s="7" t="n"/>
      <c r="H91" s="6" t="n"/>
      <c r="I91" s="6" t="n"/>
    </row>
    <row r="92">
      <c r="A92" s="6" t="n"/>
      <c r="B92" s="7" t="n"/>
      <c r="C92" s="8" t="n"/>
      <c r="D92" s="6" t="n"/>
      <c r="E92" s="9" t="n"/>
      <c r="F92" s="13">
        <f>IF(OR($C92="",$E92=""),"",ROUND($C92*(1+$E92),2))</f>
        <v/>
      </c>
      <c r="G92" s="7" t="n"/>
      <c r="H92" s="6" t="n"/>
      <c r="I92" s="6" t="n"/>
    </row>
    <row r="93">
      <c r="A93" s="6" t="n"/>
      <c r="B93" s="7" t="n"/>
      <c r="C93" s="8" t="n"/>
      <c r="D93" s="6" t="n"/>
      <c r="E93" s="9" t="n"/>
      <c r="F93" s="13">
        <f>IF(OR($C93="",$E93=""),"",ROUND($C93*(1+$E93),2))</f>
        <v/>
      </c>
      <c r="G93" s="7" t="n"/>
      <c r="H93" s="6" t="n"/>
      <c r="I93" s="6" t="n"/>
    </row>
    <row r="94">
      <c r="A94" s="6" t="n"/>
      <c r="B94" s="7" t="n"/>
      <c r="C94" s="8" t="n"/>
      <c r="D94" s="6" t="n"/>
      <c r="E94" s="9" t="n"/>
      <c r="F94" s="13">
        <f>IF(OR($C94="",$E94=""),"",ROUND($C94*(1+$E94),2))</f>
        <v/>
      </c>
      <c r="G94" s="7" t="n"/>
      <c r="H94" s="6" t="n"/>
      <c r="I94" s="6" t="n"/>
    </row>
    <row r="95">
      <c r="A95" s="6" t="n"/>
      <c r="B95" s="7" t="n"/>
      <c r="C95" s="8" t="n"/>
      <c r="D95" s="6" t="n"/>
      <c r="E95" s="9" t="n"/>
      <c r="F95" s="13">
        <f>IF(OR($C95="",$E95=""),"",ROUND($C95*(1+$E95),2))</f>
        <v/>
      </c>
      <c r="G95" s="7" t="n"/>
      <c r="H95" s="6" t="n"/>
      <c r="I95" s="6" t="n"/>
    </row>
    <row r="96">
      <c r="A96" s="6" t="n"/>
      <c r="B96" s="7" t="n"/>
      <c r="C96" s="8" t="n"/>
      <c r="D96" s="6" t="n"/>
      <c r="E96" s="9" t="n"/>
      <c r="F96" s="13">
        <f>IF(OR($C96="",$E96=""),"",ROUND($C96*(1+$E96),2))</f>
        <v/>
      </c>
      <c r="G96" s="7" t="n"/>
      <c r="H96" s="6" t="n"/>
      <c r="I96" s="6" t="n"/>
    </row>
    <row r="97">
      <c r="A97" s="6" t="n"/>
      <c r="B97" s="7" t="n"/>
      <c r="C97" s="8" t="n"/>
      <c r="D97" s="6" t="n"/>
      <c r="E97" s="9" t="n"/>
      <c r="F97" s="13">
        <f>IF(OR($C97="",$E97=""),"",ROUND($C97*(1+$E97),2))</f>
        <v/>
      </c>
      <c r="G97" s="7" t="n"/>
      <c r="H97" s="6" t="n"/>
      <c r="I97" s="6" t="n"/>
    </row>
    <row r="98">
      <c r="A98" s="6" t="n"/>
      <c r="B98" s="7" t="n"/>
      <c r="C98" s="8" t="n"/>
      <c r="D98" s="6" t="n"/>
      <c r="E98" s="9" t="n"/>
      <c r="F98" s="13">
        <f>IF(OR($C98="",$E98=""),"",ROUND($C98*(1+$E98),2))</f>
        <v/>
      </c>
      <c r="G98" s="7" t="n"/>
      <c r="H98" s="6" t="n"/>
      <c r="I98" s="6" t="n"/>
    </row>
    <row r="99">
      <c r="A99" s="6" t="n"/>
      <c r="B99" s="7" t="n"/>
      <c r="C99" s="8" t="n"/>
      <c r="D99" s="6" t="n"/>
      <c r="E99" s="9" t="n"/>
      <c r="F99" s="13">
        <f>IF(OR($C99="",$E99=""),"",ROUND($C99*(1+$E99),2))</f>
        <v/>
      </c>
      <c r="G99" s="7" t="n"/>
      <c r="H99" s="6" t="n"/>
      <c r="I99" s="6" t="n"/>
    </row>
    <row r="100">
      <c r="A100" s="6" t="n"/>
      <c r="B100" s="7" t="n"/>
      <c r="C100" s="8" t="n"/>
      <c r="D100" s="6" t="n"/>
      <c r="E100" s="9" t="n"/>
      <c r="F100" s="13">
        <f>IF(OR($C100="",$E100=""),"",ROUND($C100*(1+$E100),2))</f>
        <v/>
      </c>
      <c r="G100" s="7" t="n"/>
      <c r="H100" s="6" t="n"/>
      <c r="I100" s="6" t="n"/>
    </row>
    <row r="101">
      <c r="A101" s="6" t="n"/>
      <c r="B101" s="7" t="n"/>
      <c r="C101" s="8" t="n"/>
      <c r="D101" s="6" t="n"/>
      <c r="E101" s="9" t="n"/>
      <c r="F101" s="13">
        <f>IF(OR($C101="",$E101=""),"",ROUND($C101*(1+$E101),2))</f>
        <v/>
      </c>
      <c r="G101" s="7" t="n"/>
      <c r="H101" s="6" t="n"/>
      <c r="I101" s="6" t="n"/>
    </row>
    <row r="102">
      <c r="A102" s="6" t="n"/>
      <c r="B102" s="7" t="n"/>
      <c r="C102" s="8" t="n"/>
      <c r="D102" s="6" t="n"/>
      <c r="E102" s="9" t="n"/>
      <c r="F102" s="13">
        <f>IF(OR($C102="",$E102=""),"",ROUND($C102*(1+$E102),2))</f>
        <v/>
      </c>
      <c r="G102" s="7" t="n"/>
      <c r="H102" s="6" t="n"/>
      <c r="I102" s="6" t="n"/>
    </row>
    <row r="103">
      <c r="A103" s="6" t="n"/>
      <c r="B103" s="7" t="n"/>
      <c r="C103" s="8" t="n"/>
      <c r="D103" s="6" t="n"/>
      <c r="E103" s="9" t="n"/>
      <c r="F103" s="13">
        <f>IF(OR($C103="",$E103=""),"",ROUND($C103*(1+$E103),2))</f>
        <v/>
      </c>
      <c r="G103" s="7" t="n"/>
      <c r="H103" s="6" t="n"/>
      <c r="I103" s="6" t="n"/>
    </row>
    <row r="104">
      <c r="A104" s="6" t="n"/>
      <c r="B104" s="7" t="n"/>
      <c r="C104" s="8" t="n"/>
      <c r="D104" s="6" t="n"/>
      <c r="E104" s="9" t="n"/>
      <c r="F104" s="13">
        <f>IF(OR($C104="",$E104=""),"",ROUND($C104*(1+$E104),2))</f>
        <v/>
      </c>
      <c r="G104" s="7" t="n"/>
      <c r="H104" s="6" t="n"/>
      <c r="I104" s="6" t="n"/>
    </row>
    <row r="105">
      <c r="A105" s="6" t="n"/>
      <c r="B105" s="7" t="n"/>
      <c r="C105" s="8" t="n"/>
      <c r="D105" s="6" t="n"/>
      <c r="E105" s="9" t="n"/>
      <c r="F105" s="13">
        <f>IF(OR($C105="",$E105=""),"",ROUND($C105*(1+$E105),2))</f>
        <v/>
      </c>
      <c r="G105" s="7" t="n"/>
      <c r="H105" s="6" t="n"/>
      <c r="I105" s="6" t="n"/>
    </row>
    <row r="106">
      <c r="A106" s="6" t="n"/>
      <c r="B106" s="7" t="n"/>
      <c r="C106" s="8" t="n"/>
      <c r="D106" s="6" t="n"/>
      <c r="E106" s="9" t="n"/>
      <c r="F106" s="13">
        <f>IF(OR($C106="",$E106=""),"",ROUND($C106*(1+$E106),2))</f>
        <v/>
      </c>
      <c r="G106" s="7" t="n"/>
      <c r="H106" s="6" t="n"/>
      <c r="I106" s="6" t="n"/>
    </row>
    <row r="107">
      <c r="A107" s="6" t="n"/>
      <c r="B107" s="7" t="n"/>
      <c r="C107" s="8" t="n"/>
      <c r="D107" s="6" t="n"/>
      <c r="E107" s="9" t="n"/>
      <c r="F107" s="13">
        <f>IF(OR($C107="",$E107=""),"",ROUND($C107*(1+$E107),2))</f>
        <v/>
      </c>
      <c r="G107" s="7" t="n"/>
      <c r="H107" s="6" t="n"/>
      <c r="I107" s="6" t="n"/>
    </row>
    <row r="108">
      <c r="A108" s="6" t="n"/>
      <c r="B108" s="7" t="n"/>
      <c r="C108" s="8" t="n"/>
      <c r="D108" s="6" t="n"/>
      <c r="E108" s="9" t="n"/>
      <c r="F108" s="13">
        <f>IF(OR($C108="",$E108=""),"",ROUND($C108*(1+$E108),2))</f>
        <v/>
      </c>
      <c r="G108" s="7" t="n"/>
      <c r="H108" s="6" t="n"/>
      <c r="I108" s="6" t="n"/>
    </row>
    <row r="109">
      <c r="A109" s="6" t="n"/>
      <c r="B109" s="7" t="n"/>
      <c r="C109" s="8" t="n"/>
      <c r="D109" s="6" t="n"/>
      <c r="E109" s="9" t="n"/>
      <c r="F109" s="13">
        <f>IF(OR($C109="",$E109=""),"",ROUND($C109*(1+$E109),2))</f>
        <v/>
      </c>
      <c r="G109" s="7" t="n"/>
      <c r="H109" s="6" t="n"/>
      <c r="I109" s="6" t="n"/>
    </row>
    <row r="110">
      <c r="A110" s="6" t="n"/>
      <c r="B110" s="7" t="n"/>
      <c r="C110" s="8" t="n"/>
      <c r="D110" s="6" t="n"/>
      <c r="E110" s="9" t="n"/>
      <c r="F110" s="13">
        <f>IF(OR($C110="",$E110=""),"",ROUND($C110*(1+$E110),2))</f>
        <v/>
      </c>
      <c r="G110" s="7" t="n"/>
      <c r="H110" s="6" t="n"/>
      <c r="I110" s="6" t="n"/>
    </row>
    <row r="111">
      <c r="A111" s="6" t="n"/>
      <c r="B111" s="7" t="n"/>
      <c r="C111" s="8" t="n"/>
      <c r="D111" s="6" t="n"/>
      <c r="E111" s="9" t="n"/>
      <c r="F111" s="13">
        <f>IF(OR($C111="",$E111=""),"",ROUND($C111*(1+$E111),2))</f>
        <v/>
      </c>
      <c r="G111" s="7" t="n"/>
      <c r="H111" s="6" t="n"/>
      <c r="I111" s="6" t="n"/>
    </row>
    <row r="112">
      <c r="A112" s="6" t="n"/>
      <c r="B112" s="7" t="n"/>
      <c r="C112" s="8" t="n"/>
      <c r="D112" s="6" t="n"/>
      <c r="E112" s="9" t="n"/>
      <c r="F112" s="13">
        <f>IF(OR($C112="",$E112=""),"",ROUND($C112*(1+$E112),2))</f>
        <v/>
      </c>
      <c r="G112" s="7" t="n"/>
      <c r="H112" s="6" t="n"/>
      <c r="I112" s="6" t="n"/>
    </row>
    <row r="113">
      <c r="A113" s="6" t="n"/>
      <c r="B113" s="7" t="n"/>
      <c r="C113" s="8" t="n"/>
      <c r="D113" s="6" t="n"/>
      <c r="E113" s="9" t="n"/>
      <c r="F113" s="13">
        <f>IF(OR($C113="",$E113=""),"",ROUND($C113*(1+$E113),2))</f>
        <v/>
      </c>
      <c r="G113" s="7" t="n"/>
      <c r="H113" s="6" t="n"/>
      <c r="I113" s="6" t="n"/>
    </row>
    <row r="114">
      <c r="A114" s="6" t="n"/>
      <c r="B114" s="7" t="n"/>
      <c r="C114" s="8" t="n"/>
      <c r="D114" s="6" t="n"/>
      <c r="E114" s="9" t="n"/>
      <c r="F114" s="13">
        <f>IF(OR($C114="",$E114=""),"",ROUND($C114*(1+$E114),2))</f>
        <v/>
      </c>
      <c r="G114" s="7" t="n"/>
      <c r="H114" s="6" t="n"/>
      <c r="I114" s="6" t="n"/>
    </row>
    <row r="115">
      <c r="A115" s="6" t="n"/>
      <c r="B115" s="7" t="n"/>
      <c r="C115" s="8" t="n"/>
      <c r="D115" s="6" t="n"/>
      <c r="E115" s="9" t="n"/>
      <c r="F115" s="13">
        <f>IF(OR($C115="",$E115=""),"",ROUND($C115*(1+$E115),2))</f>
        <v/>
      </c>
      <c r="G115" s="7" t="n"/>
      <c r="H115" s="6" t="n"/>
      <c r="I115" s="6" t="n"/>
    </row>
    <row r="116">
      <c r="A116" s="6" t="n"/>
      <c r="B116" s="7" t="n"/>
      <c r="C116" s="8" t="n"/>
      <c r="D116" s="6" t="n"/>
      <c r="E116" s="9" t="n"/>
      <c r="F116" s="13">
        <f>IF(OR($C116="",$E116=""),"",ROUND($C116*(1+$E116),2))</f>
        <v/>
      </c>
      <c r="G116" s="7" t="n"/>
      <c r="H116" s="6" t="n"/>
      <c r="I116" s="6" t="n"/>
    </row>
    <row r="117">
      <c r="A117" s="6" t="n"/>
      <c r="B117" s="7" t="n"/>
      <c r="C117" s="8" t="n"/>
      <c r="D117" s="6" t="n"/>
      <c r="E117" s="9" t="n"/>
      <c r="F117" s="13">
        <f>IF(OR($C117="",$E117=""),"",ROUND($C117*(1+$E117),2))</f>
        <v/>
      </c>
      <c r="G117" s="7" t="n"/>
      <c r="H117" s="6" t="n"/>
      <c r="I117" s="6" t="n"/>
    </row>
    <row r="118">
      <c r="A118" s="6" t="n"/>
      <c r="B118" s="7" t="n"/>
      <c r="C118" s="8" t="n"/>
      <c r="D118" s="6" t="n"/>
      <c r="E118" s="9" t="n"/>
      <c r="F118" s="13">
        <f>IF(OR($C118="",$E118=""),"",ROUND($C118*(1+$E118),2))</f>
        <v/>
      </c>
      <c r="G118" s="7" t="n"/>
      <c r="H118" s="6" t="n"/>
      <c r="I118" s="6" t="n"/>
    </row>
    <row r="119">
      <c r="A119" s="6" t="n"/>
      <c r="B119" s="7" t="n"/>
      <c r="C119" s="8" t="n"/>
      <c r="D119" s="6" t="n"/>
      <c r="E119" s="9" t="n"/>
      <c r="F119" s="13">
        <f>IF(OR($C119="",$E119=""),"",ROUND($C119*(1+$E119),2))</f>
        <v/>
      </c>
      <c r="G119" s="7" t="n"/>
      <c r="H119" s="6" t="n"/>
      <c r="I119" s="6" t="n"/>
    </row>
    <row r="120">
      <c r="A120" s="6" t="n"/>
      <c r="B120" s="7" t="n"/>
      <c r="C120" s="8" t="n"/>
      <c r="D120" s="6" t="n"/>
      <c r="E120" s="9" t="n"/>
      <c r="F120" s="13">
        <f>IF(OR($C120="",$E120=""),"",ROUND($C120*(1+$E120),2))</f>
        <v/>
      </c>
      <c r="G120" s="7" t="n"/>
      <c r="H120" s="6" t="n"/>
      <c r="I120" s="6" t="n"/>
    </row>
    <row r="121">
      <c r="A121" s="6" t="n"/>
      <c r="B121" s="7" t="n"/>
      <c r="C121" s="8" t="n"/>
      <c r="D121" s="6" t="n"/>
      <c r="E121" s="9" t="n"/>
      <c r="F121" s="13">
        <f>IF(OR($C121="",$E121=""),"",ROUND($C121*(1+$E121),2))</f>
        <v/>
      </c>
      <c r="G121" s="7" t="n"/>
      <c r="H121" s="6" t="n"/>
      <c r="I121" s="6" t="n"/>
    </row>
    <row r="122">
      <c r="A122" s="6" t="n"/>
      <c r="B122" s="7" t="n"/>
      <c r="C122" s="8" t="n"/>
      <c r="D122" s="6" t="n"/>
      <c r="E122" s="9" t="n"/>
      <c r="F122" s="13">
        <f>IF(OR($C122="",$E122=""),"",ROUND($C122*(1+$E122),2))</f>
        <v/>
      </c>
      <c r="G122" s="7" t="n"/>
      <c r="H122" s="6" t="n"/>
      <c r="I122" s="6" t="n"/>
    </row>
    <row r="123">
      <c r="A123" s="6" t="n"/>
      <c r="B123" s="7" t="n"/>
      <c r="C123" s="8" t="n"/>
      <c r="D123" s="6" t="n"/>
      <c r="E123" s="9" t="n"/>
      <c r="F123" s="13">
        <f>IF(OR($C123="",$E123=""),"",ROUND($C123*(1+$E123),2))</f>
        <v/>
      </c>
      <c r="G123" s="7" t="n"/>
      <c r="H123" s="6" t="n"/>
      <c r="I123" s="6" t="n"/>
    </row>
    <row r="124">
      <c r="A124" s="6" t="n"/>
      <c r="B124" s="7" t="n"/>
      <c r="C124" s="8" t="n"/>
      <c r="D124" s="6" t="n"/>
      <c r="E124" s="9" t="n"/>
      <c r="F124" s="13">
        <f>IF(OR($C124="",$E124=""),"",ROUND($C124*(1+$E124),2))</f>
        <v/>
      </c>
      <c r="G124" s="7" t="n"/>
      <c r="H124" s="6" t="n"/>
      <c r="I124" s="6" t="n"/>
    </row>
    <row r="125">
      <c r="A125" s="6" t="n"/>
      <c r="B125" s="7" t="n"/>
      <c r="C125" s="8" t="n"/>
      <c r="D125" s="6" t="n"/>
      <c r="E125" s="9" t="n"/>
      <c r="F125" s="13">
        <f>IF(OR($C125="",$E125=""),"",ROUND($C125*(1+$E125),2))</f>
        <v/>
      </c>
      <c r="G125" s="7" t="n"/>
      <c r="H125" s="6" t="n"/>
      <c r="I125" s="6" t="n"/>
    </row>
    <row r="126">
      <c r="A126" s="6" t="n"/>
      <c r="B126" s="7" t="n"/>
      <c r="C126" s="8" t="n"/>
      <c r="D126" s="6" t="n"/>
      <c r="E126" s="9" t="n"/>
      <c r="F126" s="13">
        <f>IF(OR($C126="",$E126=""),"",ROUND($C126*(1+$E126),2))</f>
        <v/>
      </c>
      <c r="G126" s="7" t="n"/>
      <c r="H126" s="6" t="n"/>
      <c r="I126" s="6" t="n"/>
    </row>
    <row r="127">
      <c r="A127" s="6" t="n"/>
      <c r="B127" s="7" t="n"/>
      <c r="C127" s="8" t="n"/>
      <c r="D127" s="6" t="n"/>
      <c r="E127" s="9" t="n"/>
      <c r="F127" s="13">
        <f>IF(OR($C127="",$E127=""),"",ROUND($C127*(1+$E127),2))</f>
        <v/>
      </c>
      <c r="G127" s="7" t="n"/>
      <c r="H127" s="6" t="n"/>
      <c r="I127" s="6" t="n"/>
    </row>
    <row r="128">
      <c r="A128" s="6" t="n"/>
      <c r="B128" s="7" t="n"/>
      <c r="C128" s="8" t="n"/>
      <c r="D128" s="6" t="n"/>
      <c r="E128" s="9" t="n"/>
      <c r="F128" s="13">
        <f>IF(OR($C128="",$E128=""),"",ROUND($C128*(1+$E128),2))</f>
        <v/>
      </c>
      <c r="G128" s="7" t="n"/>
      <c r="H128" s="6" t="n"/>
      <c r="I128" s="6" t="n"/>
    </row>
    <row r="129">
      <c r="A129" s="6" t="n"/>
      <c r="B129" s="7" t="n"/>
      <c r="C129" s="8" t="n"/>
      <c r="D129" s="6" t="n"/>
      <c r="E129" s="9" t="n"/>
      <c r="F129" s="13">
        <f>IF(OR($C129="",$E129=""),"",ROUND($C129*(1+$E129),2))</f>
        <v/>
      </c>
      <c r="G129" s="7" t="n"/>
      <c r="H129" s="6" t="n"/>
      <c r="I129" s="6" t="n"/>
    </row>
    <row r="130">
      <c r="A130" s="6" t="n"/>
      <c r="B130" s="7" t="n"/>
      <c r="C130" s="8" t="n"/>
      <c r="D130" s="6" t="n"/>
      <c r="E130" s="9" t="n"/>
      <c r="F130" s="13">
        <f>IF(OR($C130="",$E130=""),"",ROUND($C130*(1+$E130),2))</f>
        <v/>
      </c>
      <c r="G130" s="7" t="n"/>
      <c r="H130" s="6" t="n"/>
      <c r="I130" s="6" t="n"/>
    </row>
    <row r="131">
      <c r="A131" s="6" t="n"/>
      <c r="B131" s="7" t="n"/>
      <c r="C131" s="8" t="n"/>
      <c r="D131" s="6" t="n"/>
      <c r="E131" s="9" t="n"/>
      <c r="F131" s="13">
        <f>IF(OR($C131="",$E131=""),"",ROUND($C131*(1+$E131),2))</f>
        <v/>
      </c>
      <c r="G131" s="7" t="n"/>
      <c r="H131" s="6" t="n"/>
      <c r="I131" s="6" t="n"/>
    </row>
    <row r="132">
      <c r="A132" s="6" t="n"/>
      <c r="B132" s="7" t="n"/>
      <c r="C132" s="8" t="n"/>
      <c r="D132" s="6" t="n"/>
      <c r="E132" s="9" t="n"/>
      <c r="F132" s="13">
        <f>IF(OR($C132="",$E132=""),"",ROUND($C132*(1+$E132),2))</f>
        <v/>
      </c>
      <c r="G132" s="7" t="n"/>
      <c r="H132" s="6" t="n"/>
      <c r="I132" s="6" t="n"/>
    </row>
    <row r="133">
      <c r="A133" s="6" t="n"/>
      <c r="B133" s="7" t="n"/>
      <c r="C133" s="8" t="n"/>
      <c r="D133" s="6" t="n"/>
      <c r="E133" s="9" t="n"/>
      <c r="F133" s="13">
        <f>IF(OR($C133="",$E133=""),"",ROUND($C133*(1+$E133),2))</f>
        <v/>
      </c>
      <c r="G133" s="7" t="n"/>
      <c r="H133" s="6" t="n"/>
      <c r="I133" s="6" t="n"/>
    </row>
    <row r="134">
      <c r="A134" s="6" t="n"/>
      <c r="B134" s="7" t="n"/>
      <c r="C134" s="8" t="n"/>
      <c r="D134" s="6" t="n"/>
      <c r="E134" s="9" t="n"/>
      <c r="F134" s="13">
        <f>IF(OR($C134="",$E134=""),"",ROUND($C134*(1+$E134),2))</f>
        <v/>
      </c>
      <c r="G134" s="7" t="n"/>
      <c r="H134" s="6" t="n"/>
      <c r="I134" s="6" t="n"/>
    </row>
    <row r="135">
      <c r="A135" s="6" t="n"/>
      <c r="B135" s="7" t="n"/>
      <c r="C135" s="8" t="n"/>
      <c r="D135" s="6" t="n"/>
      <c r="E135" s="9" t="n"/>
      <c r="F135" s="13">
        <f>IF(OR($C135="",$E135=""),"",ROUND($C135*(1+$E135),2))</f>
        <v/>
      </c>
      <c r="G135" s="7" t="n"/>
      <c r="H135" s="6" t="n"/>
      <c r="I135" s="6" t="n"/>
    </row>
    <row r="136">
      <c r="A136" s="6" t="n"/>
      <c r="B136" s="7" t="n"/>
      <c r="C136" s="8" t="n"/>
      <c r="D136" s="6" t="n"/>
      <c r="E136" s="9" t="n"/>
      <c r="F136" s="13">
        <f>IF(OR($C136="",$E136=""),"",ROUND($C136*(1+$E136),2))</f>
        <v/>
      </c>
      <c r="G136" s="7" t="n"/>
      <c r="H136" s="6" t="n"/>
      <c r="I136" s="6" t="n"/>
    </row>
    <row r="137">
      <c r="A137" s="6" t="n"/>
      <c r="B137" s="7" t="n"/>
      <c r="C137" s="8" t="n"/>
      <c r="D137" s="6" t="n"/>
      <c r="E137" s="9" t="n"/>
      <c r="F137" s="13">
        <f>IF(OR($C137="",$E137=""),"",ROUND($C137*(1+$E137),2))</f>
        <v/>
      </c>
      <c r="G137" s="7" t="n"/>
      <c r="H137" s="6" t="n"/>
      <c r="I137" s="6" t="n"/>
    </row>
    <row r="138">
      <c r="A138" s="6" t="n"/>
      <c r="B138" s="7" t="n"/>
      <c r="C138" s="8" t="n"/>
      <c r="D138" s="6" t="n"/>
      <c r="E138" s="9" t="n"/>
      <c r="F138" s="13">
        <f>IF(OR($C138="",$E138=""),"",ROUND($C138*(1+$E138),2))</f>
        <v/>
      </c>
      <c r="G138" s="7" t="n"/>
      <c r="H138" s="6" t="n"/>
      <c r="I138" s="6" t="n"/>
    </row>
    <row r="139">
      <c r="A139" s="6" t="n"/>
      <c r="B139" s="7" t="n"/>
      <c r="C139" s="8" t="n"/>
      <c r="D139" s="6" t="n"/>
      <c r="E139" s="9" t="n"/>
      <c r="F139" s="13">
        <f>IF(OR($C139="",$E139=""),"",ROUND($C139*(1+$E139),2))</f>
        <v/>
      </c>
      <c r="G139" s="7" t="n"/>
      <c r="H139" s="6" t="n"/>
      <c r="I139" s="6" t="n"/>
    </row>
    <row r="140">
      <c r="A140" s="6" t="n"/>
      <c r="B140" s="7" t="n"/>
      <c r="C140" s="8" t="n"/>
      <c r="D140" s="6" t="n"/>
      <c r="E140" s="9" t="n"/>
      <c r="F140" s="13">
        <f>IF(OR($C140="",$E140=""),"",ROUND($C140*(1+$E140),2))</f>
        <v/>
      </c>
      <c r="G140" s="7" t="n"/>
      <c r="H140" s="6" t="n"/>
      <c r="I140" s="6" t="n"/>
    </row>
    <row r="141">
      <c r="A141" s="6" t="n"/>
      <c r="B141" s="7" t="n"/>
      <c r="C141" s="8" t="n"/>
      <c r="D141" s="6" t="n"/>
      <c r="E141" s="9" t="n"/>
      <c r="F141" s="13">
        <f>IF(OR($C141="",$E141=""),"",ROUND($C141*(1+$E141),2))</f>
        <v/>
      </c>
      <c r="G141" s="7" t="n"/>
      <c r="H141" s="6" t="n"/>
      <c r="I141" s="6" t="n"/>
    </row>
    <row r="142">
      <c r="A142" s="6" t="n"/>
      <c r="B142" s="7" t="n"/>
      <c r="C142" s="8" t="n"/>
      <c r="D142" s="6" t="n"/>
      <c r="E142" s="9" t="n"/>
      <c r="F142" s="13">
        <f>IF(OR($C142="",$E142=""),"",ROUND($C142*(1+$E142),2))</f>
        <v/>
      </c>
      <c r="G142" s="7" t="n"/>
      <c r="H142" s="6" t="n"/>
      <c r="I142" s="6" t="n"/>
    </row>
    <row r="143">
      <c r="A143" s="6" t="n"/>
      <c r="B143" s="7" t="n"/>
      <c r="C143" s="8" t="n"/>
      <c r="D143" s="6" t="n"/>
      <c r="E143" s="9" t="n"/>
      <c r="F143" s="13">
        <f>IF(OR($C143="",$E143=""),"",ROUND($C143*(1+$E143),2))</f>
        <v/>
      </c>
      <c r="G143" s="7" t="n"/>
      <c r="H143" s="6" t="n"/>
      <c r="I143" s="6" t="n"/>
    </row>
    <row r="144">
      <c r="A144" s="6" t="n"/>
      <c r="B144" s="7" t="n"/>
      <c r="C144" s="8" t="n"/>
      <c r="D144" s="6" t="n"/>
      <c r="E144" s="9" t="n"/>
      <c r="F144" s="13">
        <f>IF(OR($C144="",$E144=""),"",ROUND($C144*(1+$E144),2))</f>
        <v/>
      </c>
      <c r="G144" s="7" t="n"/>
      <c r="H144" s="6" t="n"/>
      <c r="I144" s="6" t="n"/>
    </row>
    <row r="145">
      <c r="A145" s="6" t="n"/>
      <c r="B145" s="7" t="n"/>
      <c r="C145" s="8" t="n"/>
      <c r="D145" s="6" t="n"/>
      <c r="E145" s="9" t="n"/>
      <c r="F145" s="13">
        <f>IF(OR($C145="",$E145=""),"",ROUND($C145*(1+$E145),2))</f>
        <v/>
      </c>
      <c r="G145" s="7" t="n"/>
      <c r="H145" s="6" t="n"/>
      <c r="I145" s="6" t="n"/>
    </row>
    <row r="146">
      <c r="A146" s="6" t="n"/>
      <c r="B146" s="7" t="n"/>
      <c r="C146" s="8" t="n"/>
      <c r="D146" s="6" t="n"/>
      <c r="E146" s="9" t="n"/>
      <c r="F146" s="13">
        <f>IF(OR($C146="",$E146=""),"",ROUND($C146*(1+$E146),2))</f>
        <v/>
      </c>
      <c r="G146" s="7" t="n"/>
      <c r="H146" s="6" t="n"/>
      <c r="I146" s="6" t="n"/>
    </row>
    <row r="147">
      <c r="A147" s="6" t="n"/>
      <c r="B147" s="7" t="n"/>
      <c r="C147" s="8" t="n"/>
      <c r="D147" s="6" t="n"/>
      <c r="E147" s="9" t="n"/>
      <c r="F147" s="13">
        <f>IF(OR($C147="",$E147=""),"",ROUND($C147*(1+$E147),2))</f>
        <v/>
      </c>
      <c r="G147" s="7" t="n"/>
      <c r="H147" s="6" t="n"/>
      <c r="I147" s="6" t="n"/>
    </row>
    <row r="148">
      <c r="A148" s="6" t="n"/>
      <c r="B148" s="7" t="n"/>
      <c r="C148" s="8" t="n"/>
      <c r="D148" s="6" t="n"/>
      <c r="E148" s="9" t="n"/>
      <c r="F148" s="13">
        <f>IF(OR($C148="",$E148=""),"",ROUND($C148*(1+$E148),2))</f>
        <v/>
      </c>
      <c r="G148" s="7" t="n"/>
      <c r="H148" s="6" t="n"/>
      <c r="I148" s="6" t="n"/>
    </row>
    <row r="149">
      <c r="A149" s="6" t="n"/>
      <c r="B149" s="7" t="n"/>
      <c r="C149" s="8" t="n"/>
      <c r="D149" s="6" t="n"/>
      <c r="E149" s="9" t="n"/>
      <c r="F149" s="13">
        <f>IF(OR($C149="",$E149=""),"",ROUND($C149*(1+$E149),2))</f>
        <v/>
      </c>
      <c r="G149" s="7" t="n"/>
      <c r="H149" s="6" t="n"/>
      <c r="I149" s="6" t="n"/>
    </row>
    <row r="150">
      <c r="A150" s="6" t="n"/>
      <c r="B150" s="7" t="n"/>
      <c r="C150" s="8" t="n"/>
      <c r="D150" s="6" t="n"/>
      <c r="E150" s="9" t="n"/>
      <c r="F150" s="13">
        <f>IF(OR($C150="",$E150=""),"",ROUND($C150*(1+$E150),2))</f>
        <v/>
      </c>
      <c r="G150" s="7" t="n"/>
      <c r="H150" s="6" t="n"/>
      <c r="I150" s="6" t="n"/>
    </row>
    <row r="151">
      <c r="A151" s="6" t="n"/>
      <c r="B151" s="7" t="n"/>
      <c r="C151" s="8" t="n"/>
      <c r="D151" s="6" t="n"/>
      <c r="E151" s="9" t="n"/>
      <c r="F151" s="13">
        <f>IF(OR($C151="",$E151=""),"",ROUND($C151*(1+$E151),2))</f>
        <v/>
      </c>
      <c r="G151" s="7" t="n"/>
      <c r="H151" s="6" t="n"/>
      <c r="I151" s="6" t="n"/>
    </row>
    <row r="152">
      <c r="A152" s="6" t="n"/>
      <c r="B152" s="7" t="n"/>
      <c r="C152" s="8" t="n"/>
      <c r="D152" s="6" t="n"/>
      <c r="E152" s="9" t="n"/>
      <c r="F152" s="13">
        <f>IF(OR($C152="",$E152=""),"",ROUND($C152*(1+$E152),2))</f>
        <v/>
      </c>
      <c r="G152" s="7" t="n"/>
      <c r="H152" s="6" t="n"/>
      <c r="I152" s="6" t="n"/>
    </row>
    <row r="153">
      <c r="A153" s="6" t="n"/>
      <c r="B153" s="7" t="n"/>
      <c r="C153" s="8" t="n"/>
      <c r="D153" s="6" t="n"/>
      <c r="E153" s="9" t="n"/>
      <c r="F153" s="13">
        <f>IF(OR($C153="",$E153=""),"",ROUND($C153*(1+$E153),2))</f>
        <v/>
      </c>
      <c r="G153" s="7" t="n"/>
      <c r="H153" s="6" t="n"/>
      <c r="I153" s="6" t="n"/>
    </row>
    <row r="154">
      <c r="A154" s="6" t="n"/>
      <c r="B154" s="7" t="n"/>
      <c r="C154" s="8" t="n"/>
      <c r="D154" s="6" t="n"/>
      <c r="E154" s="9" t="n"/>
      <c r="F154" s="13">
        <f>IF(OR($C154="",$E154=""),"",ROUND($C154*(1+$E154),2))</f>
        <v/>
      </c>
      <c r="G154" s="7" t="n"/>
      <c r="H154" s="6" t="n"/>
      <c r="I154" s="6" t="n"/>
    </row>
    <row r="155">
      <c r="A155" s="6" t="n"/>
      <c r="B155" s="7" t="n"/>
      <c r="C155" s="8" t="n"/>
      <c r="D155" s="6" t="n"/>
      <c r="E155" s="9" t="n"/>
      <c r="F155" s="13">
        <f>IF(OR($C155="",$E155=""),"",ROUND($C155*(1+$E155),2))</f>
        <v/>
      </c>
      <c r="G155" s="7" t="n"/>
      <c r="H155" s="6" t="n"/>
      <c r="I155" s="6" t="n"/>
    </row>
    <row r="156">
      <c r="A156" s="6" t="n"/>
      <c r="B156" s="7" t="n"/>
      <c r="C156" s="8" t="n"/>
      <c r="D156" s="6" t="n"/>
      <c r="E156" s="9" t="n"/>
      <c r="F156" s="13">
        <f>IF(OR($C156="",$E156=""),"",ROUND($C156*(1+$E156),2))</f>
        <v/>
      </c>
      <c r="G156" s="7" t="n"/>
      <c r="H156" s="6" t="n"/>
      <c r="I156" s="6" t="n"/>
    </row>
    <row r="157">
      <c r="A157" s="6" t="n"/>
      <c r="B157" s="7" t="n"/>
      <c r="C157" s="8" t="n"/>
      <c r="D157" s="6" t="n"/>
      <c r="E157" s="9" t="n"/>
      <c r="F157" s="13">
        <f>IF(OR($C157="",$E157=""),"",ROUND($C157*(1+$E157),2))</f>
        <v/>
      </c>
      <c r="G157" s="7" t="n"/>
      <c r="H157" s="6" t="n"/>
      <c r="I157" s="6" t="n"/>
    </row>
    <row r="158">
      <c r="A158" s="6" t="n"/>
      <c r="B158" s="7" t="n"/>
      <c r="C158" s="8" t="n"/>
      <c r="D158" s="6" t="n"/>
      <c r="E158" s="9" t="n"/>
      <c r="F158" s="13">
        <f>IF(OR($C158="",$E158=""),"",ROUND($C158*(1+$E158),2))</f>
        <v/>
      </c>
      <c r="G158" s="7" t="n"/>
      <c r="H158" s="6" t="n"/>
      <c r="I158" s="6" t="n"/>
    </row>
    <row r="159">
      <c r="A159" s="6" t="n"/>
      <c r="B159" s="7" t="n"/>
      <c r="C159" s="8" t="n"/>
      <c r="D159" s="6" t="n"/>
      <c r="E159" s="9" t="n"/>
      <c r="F159" s="13">
        <f>IF(OR($C159="",$E159=""),"",ROUND($C159*(1+$E159),2))</f>
        <v/>
      </c>
      <c r="G159" s="7" t="n"/>
      <c r="H159" s="6" t="n"/>
      <c r="I159" s="6" t="n"/>
    </row>
    <row r="160">
      <c r="A160" s="6" t="n"/>
      <c r="B160" s="7" t="n"/>
      <c r="C160" s="8" t="n"/>
      <c r="D160" s="6" t="n"/>
      <c r="E160" s="9" t="n"/>
      <c r="F160" s="13">
        <f>IF(OR($C160="",$E160=""),"",ROUND($C160*(1+$E160),2))</f>
        <v/>
      </c>
      <c r="G160" s="7" t="n"/>
      <c r="H160" s="6" t="n"/>
      <c r="I160" s="6" t="n"/>
    </row>
    <row r="161">
      <c r="A161" s="6" t="n"/>
      <c r="B161" s="7" t="n"/>
      <c r="C161" s="8" t="n"/>
      <c r="D161" s="6" t="n"/>
      <c r="E161" s="9" t="n"/>
      <c r="F161" s="13">
        <f>IF(OR($C161="",$E161=""),"",ROUND($C161*(1+$E161),2))</f>
        <v/>
      </c>
      <c r="G161" s="7" t="n"/>
      <c r="H161" s="6" t="n"/>
      <c r="I161" s="6" t="n"/>
    </row>
    <row r="162">
      <c r="A162" s="6" t="n"/>
      <c r="B162" s="7" t="n"/>
      <c r="C162" s="8" t="n"/>
      <c r="D162" s="6" t="n"/>
      <c r="E162" s="9" t="n"/>
      <c r="F162" s="13">
        <f>IF(OR($C162="",$E162=""),"",ROUND($C162*(1+$E162),2))</f>
        <v/>
      </c>
      <c r="G162" s="7" t="n"/>
      <c r="H162" s="6" t="n"/>
      <c r="I162" s="6" t="n"/>
    </row>
    <row r="163">
      <c r="A163" s="6" t="n"/>
      <c r="B163" s="7" t="n"/>
      <c r="C163" s="8" t="n"/>
      <c r="D163" s="6" t="n"/>
      <c r="E163" s="9" t="n"/>
      <c r="F163" s="13">
        <f>IF(OR($C163="",$E163=""),"",ROUND($C163*(1+$E163),2))</f>
        <v/>
      </c>
      <c r="G163" s="7" t="n"/>
      <c r="H163" s="6" t="n"/>
      <c r="I163" s="6" t="n"/>
    </row>
    <row r="164">
      <c r="A164" s="6" t="n"/>
      <c r="B164" s="7" t="n"/>
      <c r="C164" s="8" t="n"/>
      <c r="D164" s="6" t="n"/>
      <c r="E164" s="9" t="n"/>
      <c r="F164" s="13">
        <f>IF(OR($C164="",$E164=""),"",ROUND($C164*(1+$E164),2))</f>
        <v/>
      </c>
      <c r="G164" s="7" t="n"/>
      <c r="H164" s="6" t="n"/>
      <c r="I164" s="6" t="n"/>
    </row>
    <row r="165">
      <c r="A165" s="6" t="n"/>
      <c r="B165" s="7" t="n"/>
      <c r="C165" s="8" t="n"/>
      <c r="D165" s="6" t="n"/>
      <c r="E165" s="9" t="n"/>
      <c r="F165" s="13">
        <f>IF(OR($C165="",$E165=""),"",ROUND($C165*(1+$E165),2))</f>
        <v/>
      </c>
      <c r="G165" s="7" t="n"/>
      <c r="H165" s="6" t="n"/>
      <c r="I165" s="6" t="n"/>
    </row>
    <row r="166">
      <c r="A166" s="6" t="n"/>
      <c r="B166" s="7" t="n"/>
      <c r="C166" s="8" t="n"/>
      <c r="D166" s="6" t="n"/>
      <c r="E166" s="9" t="n"/>
      <c r="F166" s="13">
        <f>IF(OR($C166="",$E166=""),"",ROUND($C166*(1+$E166),2))</f>
        <v/>
      </c>
      <c r="G166" s="7" t="n"/>
      <c r="H166" s="6" t="n"/>
      <c r="I166" s="6" t="n"/>
    </row>
    <row r="167">
      <c r="A167" s="6" t="n"/>
      <c r="B167" s="7" t="n"/>
      <c r="C167" s="8" t="n"/>
      <c r="D167" s="6" t="n"/>
      <c r="E167" s="9" t="n"/>
      <c r="F167" s="13">
        <f>IF(OR($C167="",$E167=""),"",ROUND($C167*(1+$E167),2))</f>
        <v/>
      </c>
      <c r="G167" s="7" t="n"/>
      <c r="H167" s="6" t="n"/>
      <c r="I167" s="6" t="n"/>
    </row>
    <row r="168">
      <c r="A168" s="6" t="n"/>
      <c r="B168" s="7" t="n"/>
      <c r="C168" s="8" t="n"/>
      <c r="D168" s="6" t="n"/>
      <c r="E168" s="9" t="n"/>
      <c r="F168" s="13">
        <f>IF(OR($C168="",$E168=""),"",ROUND($C168*(1+$E168),2))</f>
        <v/>
      </c>
      <c r="G168" s="7" t="n"/>
      <c r="H168" s="6" t="n"/>
      <c r="I168" s="6" t="n"/>
    </row>
    <row r="169">
      <c r="A169" s="6" t="n"/>
      <c r="B169" s="7" t="n"/>
      <c r="C169" s="8" t="n"/>
      <c r="D169" s="6" t="n"/>
      <c r="E169" s="9" t="n"/>
      <c r="F169" s="13">
        <f>IF(OR($C169="",$E169=""),"",ROUND($C169*(1+$E169),2))</f>
        <v/>
      </c>
      <c r="G169" s="7" t="n"/>
      <c r="H169" s="6" t="n"/>
      <c r="I169" s="6" t="n"/>
    </row>
    <row r="170">
      <c r="A170" s="6" t="n"/>
      <c r="B170" s="7" t="n"/>
      <c r="C170" s="8" t="n"/>
      <c r="D170" s="6" t="n"/>
      <c r="E170" s="9" t="n"/>
      <c r="F170" s="13">
        <f>IF(OR($C170="",$E170=""),"",ROUND($C170*(1+$E170),2))</f>
        <v/>
      </c>
      <c r="G170" s="7" t="n"/>
      <c r="H170" s="6" t="n"/>
      <c r="I170" s="6" t="n"/>
    </row>
    <row r="171">
      <c r="A171" s="6" t="n"/>
      <c r="B171" s="7" t="n"/>
      <c r="C171" s="8" t="n"/>
      <c r="D171" s="6" t="n"/>
      <c r="E171" s="9" t="n"/>
      <c r="F171" s="13">
        <f>IF(OR($C171="",$E171=""),"",ROUND($C171*(1+$E171),2))</f>
        <v/>
      </c>
      <c r="G171" s="7" t="n"/>
      <c r="H171" s="6" t="n"/>
      <c r="I171" s="6" t="n"/>
    </row>
    <row r="172">
      <c r="A172" s="6" t="n"/>
      <c r="B172" s="7" t="n"/>
      <c r="C172" s="8" t="n"/>
      <c r="D172" s="6" t="n"/>
      <c r="E172" s="9" t="n"/>
      <c r="F172" s="13">
        <f>IF(OR($C172="",$E172=""),"",ROUND($C172*(1+$E172),2))</f>
        <v/>
      </c>
      <c r="G172" s="7" t="n"/>
      <c r="H172" s="6" t="n"/>
      <c r="I172" s="6" t="n"/>
    </row>
    <row r="173">
      <c r="A173" s="6" t="n"/>
      <c r="B173" s="7" t="n"/>
      <c r="C173" s="8" t="n"/>
      <c r="D173" s="6" t="n"/>
      <c r="E173" s="9" t="n"/>
      <c r="F173" s="13">
        <f>IF(OR($C173="",$E173=""),"",ROUND($C173*(1+$E173),2))</f>
        <v/>
      </c>
      <c r="G173" s="7" t="n"/>
      <c r="H173" s="6" t="n"/>
      <c r="I173" s="6" t="n"/>
    </row>
    <row r="174">
      <c r="A174" s="6" t="n"/>
      <c r="B174" s="7" t="n"/>
      <c r="C174" s="8" t="n"/>
      <c r="D174" s="6" t="n"/>
      <c r="E174" s="9" t="n"/>
      <c r="F174" s="13">
        <f>IF(OR($C174="",$E174=""),"",ROUND($C174*(1+$E174),2))</f>
        <v/>
      </c>
      <c r="G174" s="7" t="n"/>
      <c r="H174" s="6" t="n"/>
      <c r="I174" s="6" t="n"/>
    </row>
    <row r="175">
      <c r="A175" s="6" t="n"/>
      <c r="B175" s="7" t="n"/>
      <c r="C175" s="8" t="n"/>
      <c r="D175" s="6" t="n"/>
      <c r="E175" s="9" t="n"/>
      <c r="F175" s="13">
        <f>IF(OR($C175="",$E175=""),"",ROUND($C175*(1+$E175),2))</f>
        <v/>
      </c>
      <c r="G175" s="7" t="n"/>
      <c r="H175" s="6" t="n"/>
      <c r="I175" s="6" t="n"/>
    </row>
    <row r="176">
      <c r="A176" s="6" t="n"/>
      <c r="B176" s="7" t="n"/>
      <c r="C176" s="8" t="n"/>
      <c r="D176" s="6" t="n"/>
      <c r="E176" s="9" t="n"/>
      <c r="F176" s="13">
        <f>IF(OR($C176="",$E176=""),"",ROUND($C176*(1+$E176),2))</f>
        <v/>
      </c>
      <c r="G176" s="7" t="n"/>
      <c r="H176" s="6" t="n"/>
      <c r="I176" s="6" t="n"/>
    </row>
    <row r="177">
      <c r="A177" s="6" t="n"/>
      <c r="B177" s="7" t="n"/>
      <c r="C177" s="8" t="n"/>
      <c r="D177" s="6" t="n"/>
      <c r="E177" s="9" t="n"/>
      <c r="F177" s="13">
        <f>IF(OR($C177="",$E177=""),"",ROUND($C177*(1+$E177),2))</f>
        <v/>
      </c>
      <c r="G177" s="7" t="n"/>
      <c r="H177" s="6" t="n"/>
      <c r="I177" s="6" t="n"/>
    </row>
    <row r="178">
      <c r="A178" s="6" t="n"/>
      <c r="B178" s="7" t="n"/>
      <c r="C178" s="8" t="n"/>
      <c r="D178" s="6" t="n"/>
      <c r="E178" s="9" t="n"/>
      <c r="F178" s="13">
        <f>IF(OR($C178="",$E178=""),"",ROUND($C178*(1+$E178),2))</f>
        <v/>
      </c>
      <c r="G178" s="7" t="n"/>
      <c r="H178" s="6" t="n"/>
      <c r="I178" s="6" t="n"/>
    </row>
    <row r="179">
      <c r="A179" s="6" t="n"/>
      <c r="B179" s="7" t="n"/>
      <c r="C179" s="8" t="n"/>
      <c r="D179" s="6" t="n"/>
      <c r="E179" s="9" t="n"/>
      <c r="F179" s="13">
        <f>IF(OR($C179="",$E179=""),"",ROUND($C179*(1+$E179),2))</f>
        <v/>
      </c>
      <c r="G179" s="7" t="n"/>
      <c r="H179" s="6" t="n"/>
      <c r="I179" s="6" t="n"/>
    </row>
    <row r="180">
      <c r="A180" s="6" t="n"/>
      <c r="B180" s="7" t="n"/>
      <c r="C180" s="8" t="n"/>
      <c r="D180" s="6" t="n"/>
      <c r="E180" s="9" t="n"/>
      <c r="F180" s="13">
        <f>IF(OR($C180="",$E180=""),"",ROUND($C180*(1+$E180),2))</f>
        <v/>
      </c>
      <c r="G180" s="7" t="n"/>
      <c r="H180" s="6" t="n"/>
      <c r="I180" s="6" t="n"/>
    </row>
    <row r="181">
      <c r="A181" s="6" t="n"/>
      <c r="B181" s="7" t="n"/>
      <c r="C181" s="8" t="n"/>
      <c r="D181" s="6" t="n"/>
      <c r="E181" s="9" t="n"/>
      <c r="F181" s="13">
        <f>IF(OR($C181="",$E181=""),"",ROUND($C181*(1+$E181),2))</f>
        <v/>
      </c>
      <c r="G181" s="7" t="n"/>
      <c r="H181" s="6" t="n"/>
      <c r="I181" s="6" t="n"/>
    </row>
    <row r="182">
      <c r="A182" s="6" t="n"/>
      <c r="B182" s="7" t="n"/>
      <c r="C182" s="8" t="n"/>
      <c r="D182" s="6" t="n"/>
      <c r="E182" s="9" t="n"/>
      <c r="F182" s="13">
        <f>IF(OR($C182="",$E182=""),"",ROUND($C182*(1+$E182),2))</f>
        <v/>
      </c>
      <c r="G182" s="7" t="n"/>
      <c r="H182" s="6" t="n"/>
      <c r="I182" s="6" t="n"/>
    </row>
    <row r="183">
      <c r="A183" s="6" t="n"/>
      <c r="B183" s="7" t="n"/>
      <c r="C183" s="8" t="n"/>
      <c r="D183" s="6" t="n"/>
      <c r="E183" s="9" t="n"/>
      <c r="F183" s="13">
        <f>IF(OR($C183="",$E183=""),"",ROUND($C183*(1+$E183),2))</f>
        <v/>
      </c>
      <c r="G183" s="7" t="n"/>
      <c r="H183" s="6" t="n"/>
      <c r="I183" s="6" t="n"/>
    </row>
    <row r="184">
      <c r="A184" s="6" t="n"/>
      <c r="B184" s="7" t="n"/>
      <c r="C184" s="8" t="n"/>
      <c r="D184" s="6" t="n"/>
      <c r="E184" s="9" t="n"/>
      <c r="F184" s="13">
        <f>IF(OR($C184="",$E184=""),"",ROUND($C184*(1+$E184),2))</f>
        <v/>
      </c>
      <c r="G184" s="7" t="n"/>
      <c r="H184" s="6" t="n"/>
      <c r="I184" s="6" t="n"/>
    </row>
    <row r="185">
      <c r="A185" s="6" t="n"/>
      <c r="B185" s="7" t="n"/>
      <c r="C185" s="8" t="n"/>
      <c r="D185" s="6" t="n"/>
      <c r="E185" s="9" t="n"/>
      <c r="F185" s="13">
        <f>IF(OR($C185="",$E185=""),"",ROUND($C185*(1+$E185),2))</f>
        <v/>
      </c>
      <c r="G185" s="7" t="n"/>
      <c r="H185" s="6" t="n"/>
      <c r="I185" s="6" t="n"/>
    </row>
    <row r="186">
      <c r="A186" s="6" t="n"/>
      <c r="B186" s="7" t="n"/>
      <c r="C186" s="8" t="n"/>
      <c r="D186" s="6" t="n"/>
      <c r="E186" s="9" t="n"/>
      <c r="F186" s="13">
        <f>IF(OR($C186="",$E186=""),"",ROUND($C186*(1+$E186),2))</f>
        <v/>
      </c>
      <c r="G186" s="7" t="n"/>
      <c r="H186" s="6" t="n"/>
      <c r="I186" s="6" t="n"/>
    </row>
    <row r="187">
      <c r="A187" s="6" t="n"/>
      <c r="B187" s="7" t="n"/>
      <c r="C187" s="8" t="n"/>
      <c r="D187" s="6" t="n"/>
      <c r="E187" s="9" t="n"/>
      <c r="F187" s="13">
        <f>IF(OR($C187="",$E187=""),"",ROUND($C187*(1+$E187),2))</f>
        <v/>
      </c>
      <c r="G187" s="7" t="n"/>
      <c r="H187" s="6" t="n"/>
      <c r="I187" s="6" t="n"/>
    </row>
    <row r="188">
      <c r="A188" s="6" t="n"/>
      <c r="B188" s="7" t="n"/>
      <c r="C188" s="8" t="n"/>
      <c r="D188" s="6" t="n"/>
      <c r="E188" s="9" t="n"/>
      <c r="F188" s="13">
        <f>IF(OR($C188="",$E188=""),"",ROUND($C188*(1+$E188),2))</f>
        <v/>
      </c>
      <c r="G188" s="7" t="n"/>
      <c r="H188" s="6" t="n"/>
      <c r="I188" s="6" t="n"/>
    </row>
    <row r="189">
      <c r="A189" s="6" t="n"/>
      <c r="B189" s="7" t="n"/>
      <c r="C189" s="8" t="n"/>
      <c r="D189" s="6" t="n"/>
      <c r="E189" s="9" t="n"/>
      <c r="F189" s="13">
        <f>IF(OR($C189="",$E189=""),"",ROUND($C189*(1+$E189),2))</f>
        <v/>
      </c>
      <c r="G189" s="7" t="n"/>
      <c r="H189" s="6" t="n"/>
      <c r="I189" s="6" t="n"/>
    </row>
    <row r="190">
      <c r="A190" s="6" t="n"/>
      <c r="B190" s="7" t="n"/>
      <c r="C190" s="8" t="n"/>
      <c r="D190" s="6" t="n"/>
      <c r="E190" s="9" t="n"/>
      <c r="F190" s="13">
        <f>IF(OR($C190="",$E190=""),"",ROUND($C190*(1+$E190),2))</f>
        <v/>
      </c>
      <c r="G190" s="7" t="n"/>
      <c r="H190" s="6" t="n"/>
      <c r="I190" s="6" t="n"/>
    </row>
    <row r="191">
      <c r="A191" s="6" t="n"/>
      <c r="B191" s="7" t="n"/>
      <c r="C191" s="8" t="n"/>
      <c r="D191" s="6" t="n"/>
      <c r="E191" s="9" t="n"/>
      <c r="F191" s="13">
        <f>IF(OR($C191="",$E191=""),"",ROUND($C191*(1+$E191),2))</f>
        <v/>
      </c>
      <c r="G191" s="7" t="n"/>
      <c r="H191" s="6" t="n"/>
      <c r="I191" s="6" t="n"/>
    </row>
    <row r="192">
      <c r="A192" s="6" t="n"/>
      <c r="B192" s="7" t="n"/>
      <c r="C192" s="8" t="n"/>
      <c r="D192" s="6" t="n"/>
      <c r="E192" s="9" t="n"/>
      <c r="F192" s="13">
        <f>IF(OR($C192="",$E192=""),"",ROUND($C192*(1+$E192),2))</f>
        <v/>
      </c>
      <c r="G192" s="7" t="n"/>
      <c r="H192" s="6" t="n"/>
      <c r="I192" s="6" t="n"/>
    </row>
    <row r="193">
      <c r="A193" s="6" t="n"/>
      <c r="B193" s="7" t="n"/>
      <c r="C193" s="8" t="n"/>
      <c r="D193" s="6" t="n"/>
      <c r="E193" s="9" t="n"/>
      <c r="F193" s="13">
        <f>IF(OR($C193="",$E193=""),"",ROUND($C193*(1+$E193),2))</f>
        <v/>
      </c>
      <c r="G193" s="7" t="n"/>
      <c r="H193" s="6" t="n"/>
      <c r="I193" s="6" t="n"/>
    </row>
    <row r="194">
      <c r="A194" s="6" t="n"/>
      <c r="B194" s="7" t="n"/>
      <c r="C194" s="8" t="n"/>
      <c r="D194" s="6" t="n"/>
      <c r="E194" s="9" t="n"/>
      <c r="F194" s="13">
        <f>IF(OR($C194="",$E194=""),"",ROUND($C194*(1+$E194),2))</f>
        <v/>
      </c>
      <c r="G194" s="7" t="n"/>
      <c r="H194" s="6" t="n"/>
      <c r="I194" s="6" t="n"/>
    </row>
    <row r="195">
      <c r="A195" s="6" t="n"/>
      <c r="B195" s="7" t="n"/>
      <c r="C195" s="8" t="n"/>
      <c r="D195" s="6" t="n"/>
      <c r="E195" s="9" t="n"/>
      <c r="F195" s="13">
        <f>IF(OR($C195="",$E195=""),"",ROUND($C195*(1+$E195),2))</f>
        <v/>
      </c>
      <c r="G195" s="7" t="n"/>
      <c r="H195" s="6" t="n"/>
      <c r="I195" s="6" t="n"/>
    </row>
    <row r="196">
      <c r="A196" s="6" t="n"/>
      <c r="B196" s="7" t="n"/>
      <c r="C196" s="8" t="n"/>
      <c r="D196" s="6" t="n"/>
      <c r="E196" s="9" t="n"/>
      <c r="F196" s="13">
        <f>IF(OR($C196="",$E196=""),"",ROUND($C196*(1+$E196),2))</f>
        <v/>
      </c>
      <c r="G196" s="7" t="n"/>
      <c r="H196" s="6" t="n"/>
      <c r="I196" s="6" t="n"/>
    </row>
    <row r="197">
      <c r="A197" s="6" t="n"/>
      <c r="B197" s="7" t="n"/>
      <c r="C197" s="8" t="n"/>
      <c r="D197" s="6" t="n"/>
      <c r="E197" s="9" t="n"/>
      <c r="F197" s="13">
        <f>IF(OR($C197="",$E197=""),"",ROUND($C197*(1+$E197),2))</f>
        <v/>
      </c>
      <c r="G197" s="7" t="n"/>
      <c r="H197" s="6" t="n"/>
      <c r="I197" s="6" t="n"/>
    </row>
    <row r="198">
      <c r="A198" s="6" t="n"/>
      <c r="B198" s="7" t="n"/>
      <c r="C198" s="8" t="n"/>
      <c r="D198" s="6" t="n"/>
      <c r="E198" s="9" t="n"/>
      <c r="F198" s="13">
        <f>IF(OR($C198="",$E198=""),"",ROUND($C198*(1+$E198),2))</f>
        <v/>
      </c>
      <c r="G198" s="7" t="n"/>
      <c r="H198" s="6" t="n"/>
      <c r="I198" s="6" t="n"/>
    </row>
    <row r="199">
      <c r="A199" s="6" t="n"/>
      <c r="B199" s="7" t="n"/>
      <c r="C199" s="8" t="n"/>
      <c r="D199" s="6" t="n"/>
      <c r="E199" s="9" t="n"/>
      <c r="F199" s="13">
        <f>IF(OR($C199="",$E199=""),"",ROUND($C199*(1+$E199),2))</f>
        <v/>
      </c>
      <c r="G199" s="7" t="n"/>
      <c r="H199" s="6" t="n"/>
      <c r="I199" s="6" t="n"/>
    </row>
    <row r="200">
      <c r="A200" s="6" t="n"/>
      <c r="B200" s="7" t="n"/>
      <c r="C200" s="8" t="n"/>
      <c r="D200" s="6" t="n"/>
      <c r="E200" s="9" t="n"/>
      <c r="F200" s="13">
        <f>IF(OR($C200="",$E200=""),"",ROUND($C200*(1+$E200),2))</f>
        <v/>
      </c>
      <c r="G200" s="7" t="n"/>
      <c r="H200" s="6" t="n"/>
      <c r="I2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I1"/>
  <dataValidations count="3">
    <dataValidation sqref="A2:A200" showDropDown="0" showInputMessage="0" showErrorMessage="1" allowBlank="1" type="list">
      <formula1>Contratos!$A$2:$A$200</formula1>
    </dataValidation>
    <dataValidation sqref="D2:D200" showDropDown="0" showInputMessage="0" showErrorMessage="1" allowBlank="1" type="list">
      <formula1>Listas!$C$2:$C$6</formula1>
    </dataValidation>
    <dataValidation sqref="E2:E200" showDropDown="0" showInputMessage="0" showErrorMessage="1" allowBlank="1" errorTitle="Percentual fora da faixa" error="Digite em formato percentual. Se o índice acumulou 4%, digite 4%, não 4." type="decimal" operator="between">
      <formula1>-0.5</formula1>
      <formula2>0.5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18" customWidth="1" min="3" max="3"/>
    <col width="18" customWidth="1" min="4" max="4"/>
    <col width="16" customWidth="1" min="5" max="5"/>
    <col width="16" customWidth="1" min="6" max="6"/>
    <col width="22" customWidth="1" min="7" max="7"/>
    <col width="19" customWidth="1" min="8" max="8"/>
    <col width="20" customWidth="1" min="9" max="9"/>
    <col width="18" customWidth="1" min="10" max="10"/>
    <col width="26" customWidth="1" min="12" max="12"/>
    <col width="26" customWidth="1" min="13" max="13"/>
    <col width="26" customWidth="1" min="14" max="14"/>
    <col width="26" customWidth="1" min="15" max="15"/>
  </cols>
  <sheetData>
    <row r="1" ht="32" customHeight="1">
      <c r="A1" s="5" t="inlineStr">
        <is>
          <t>Mês</t>
        </is>
      </c>
      <c r="B1" s="5" t="inlineStr">
        <is>
          <t>Lançamentos no mês</t>
        </is>
      </c>
      <c r="C1" s="5" t="inlineStr">
        <is>
          <t>Total previsto (R$)</t>
        </is>
      </c>
      <c r="D1" s="5" t="inlineStr">
        <is>
          <t>Total recebido (R$)</t>
        </is>
      </c>
      <c r="E1" s="5" t="inlineStr">
        <is>
          <t>Em aberto (R$)</t>
        </is>
      </c>
      <c r="F1" s="5" t="inlineStr">
        <is>
          <t>Inadimplência (%)</t>
        </is>
      </c>
      <c r="G1" s="5" t="inlineStr">
        <is>
          <t>Taxa de administração (R$)</t>
        </is>
      </c>
      <c r="H1" s="5" t="inlineStr">
        <is>
          <t>Total repassado (R$)</t>
        </is>
      </c>
      <c r="I1" s="5" t="inlineStr">
        <is>
          <t>Repasses pendentes (R$)</t>
        </is>
      </c>
      <c r="J1" s="5" t="inlineStr">
        <is>
          <t>Contratos em atraso</t>
        </is>
      </c>
      <c r="L1" s="14" t="inlineStr">
        <is>
          <t>Ano de referência</t>
        </is>
      </c>
      <c r="M1" s="15" t="n">
        <v>2026</v>
      </c>
    </row>
    <row r="2">
      <c r="A2" s="16">
        <f>DATE($M$1,1,1)</f>
        <v/>
      </c>
      <c r="B2" s="11">
        <f>COUNTIFS(Recebimentos!$A:$A,$A2)</f>
        <v/>
      </c>
      <c r="C2" s="13">
        <f>SUMIFS(Recebimentos!$I:$I,Recebimentos!$A:$A,$A2)</f>
        <v/>
      </c>
      <c r="D2" s="13">
        <f>SUMIFS(Recebimentos!$J:$J,Recebimentos!$A:$A,$A2)</f>
        <v/>
      </c>
      <c r="E2" s="13">
        <f>$C2-$D2</f>
        <v/>
      </c>
      <c r="F2" s="17">
        <f>IFERROR($E2/$C2,0)</f>
        <v/>
      </c>
      <c r="G2" s="13">
        <f>SUMIFS(Recebimentos!$P:$P,Recebimentos!$A:$A,$A2)</f>
        <v/>
      </c>
      <c r="H2" s="13">
        <f>SUMIFS(Recebimentos!$S:$S,Recebimentos!$A:$A,$A2)</f>
        <v/>
      </c>
      <c r="I2" s="13">
        <f>SUMIFS(Recebimentos!$S:$S,Recebimentos!$A:$A,$A2,Recebimentos!$U:$U,"Pendente")</f>
        <v/>
      </c>
      <c r="J2" s="11">
        <f>COUNTIFS(Recebimentos!$A:$A,$A2,Recebimentos!$M:$M,"Atrasado")</f>
        <v/>
      </c>
    </row>
    <row r="3">
      <c r="A3" s="16">
        <f>EDATE($A2,1)</f>
        <v/>
      </c>
      <c r="B3" s="11">
        <f>COUNTIFS(Recebimentos!$A:$A,$A3)</f>
        <v/>
      </c>
      <c r="C3" s="13">
        <f>SUMIFS(Recebimentos!$I:$I,Recebimentos!$A:$A,$A3)</f>
        <v/>
      </c>
      <c r="D3" s="13">
        <f>SUMIFS(Recebimentos!$J:$J,Recebimentos!$A:$A,$A3)</f>
        <v/>
      </c>
      <c r="E3" s="13">
        <f>$C3-$D3</f>
        <v/>
      </c>
      <c r="F3" s="17">
        <f>IFERROR($E3/$C3,0)</f>
        <v/>
      </c>
      <c r="G3" s="13">
        <f>SUMIFS(Recebimentos!$P:$P,Recebimentos!$A:$A,$A3)</f>
        <v/>
      </c>
      <c r="H3" s="13">
        <f>SUMIFS(Recebimentos!$S:$S,Recebimentos!$A:$A,$A3)</f>
        <v/>
      </c>
      <c r="I3" s="13">
        <f>SUMIFS(Recebimentos!$S:$S,Recebimentos!$A:$A,$A3,Recebimentos!$U:$U,"Pendente")</f>
        <v/>
      </c>
      <c r="J3" s="11">
        <f>COUNTIFS(Recebimentos!$A:$A,$A3,Recebimentos!$M:$M,"Atrasado")</f>
        <v/>
      </c>
    </row>
    <row r="4">
      <c r="A4" s="16">
        <f>EDATE($A3,1)</f>
        <v/>
      </c>
      <c r="B4" s="11">
        <f>COUNTIFS(Recebimentos!$A:$A,$A4)</f>
        <v/>
      </c>
      <c r="C4" s="13">
        <f>SUMIFS(Recebimentos!$I:$I,Recebimentos!$A:$A,$A4)</f>
        <v/>
      </c>
      <c r="D4" s="13">
        <f>SUMIFS(Recebimentos!$J:$J,Recebimentos!$A:$A,$A4)</f>
        <v/>
      </c>
      <c r="E4" s="13">
        <f>$C4-$D4</f>
        <v/>
      </c>
      <c r="F4" s="17">
        <f>IFERROR($E4/$C4,0)</f>
        <v/>
      </c>
      <c r="G4" s="13">
        <f>SUMIFS(Recebimentos!$P:$P,Recebimentos!$A:$A,$A4)</f>
        <v/>
      </c>
      <c r="H4" s="13">
        <f>SUMIFS(Recebimentos!$S:$S,Recebimentos!$A:$A,$A4)</f>
        <v/>
      </c>
      <c r="I4" s="13">
        <f>SUMIFS(Recebimentos!$S:$S,Recebimentos!$A:$A,$A4,Recebimentos!$U:$U,"Pendente")</f>
        <v/>
      </c>
      <c r="J4" s="11">
        <f>COUNTIFS(Recebimentos!$A:$A,$A4,Recebimentos!$M:$M,"Atrasado")</f>
        <v/>
      </c>
    </row>
    <row r="5">
      <c r="A5" s="16">
        <f>EDATE($A4,1)</f>
        <v/>
      </c>
      <c r="B5" s="11">
        <f>COUNTIFS(Recebimentos!$A:$A,$A5)</f>
        <v/>
      </c>
      <c r="C5" s="13">
        <f>SUMIFS(Recebimentos!$I:$I,Recebimentos!$A:$A,$A5)</f>
        <v/>
      </c>
      <c r="D5" s="13">
        <f>SUMIFS(Recebimentos!$J:$J,Recebimentos!$A:$A,$A5)</f>
        <v/>
      </c>
      <c r="E5" s="13">
        <f>$C5-$D5</f>
        <v/>
      </c>
      <c r="F5" s="17">
        <f>IFERROR($E5/$C5,0)</f>
        <v/>
      </c>
      <c r="G5" s="13">
        <f>SUMIFS(Recebimentos!$P:$P,Recebimentos!$A:$A,$A5)</f>
        <v/>
      </c>
      <c r="H5" s="13">
        <f>SUMIFS(Recebimentos!$S:$S,Recebimentos!$A:$A,$A5)</f>
        <v/>
      </c>
      <c r="I5" s="13">
        <f>SUMIFS(Recebimentos!$S:$S,Recebimentos!$A:$A,$A5,Recebimentos!$U:$U,"Pendente")</f>
        <v/>
      </c>
      <c r="J5" s="11">
        <f>COUNTIFS(Recebimentos!$A:$A,$A5,Recebimentos!$M:$M,"Atrasado")</f>
        <v/>
      </c>
    </row>
    <row r="6">
      <c r="A6" s="16">
        <f>EDATE($A5,1)</f>
        <v/>
      </c>
      <c r="B6" s="11">
        <f>COUNTIFS(Recebimentos!$A:$A,$A6)</f>
        <v/>
      </c>
      <c r="C6" s="13">
        <f>SUMIFS(Recebimentos!$I:$I,Recebimentos!$A:$A,$A6)</f>
        <v/>
      </c>
      <c r="D6" s="13">
        <f>SUMIFS(Recebimentos!$J:$J,Recebimentos!$A:$A,$A6)</f>
        <v/>
      </c>
      <c r="E6" s="13">
        <f>$C6-$D6</f>
        <v/>
      </c>
      <c r="F6" s="17">
        <f>IFERROR($E6/$C6,0)</f>
        <v/>
      </c>
      <c r="G6" s="13">
        <f>SUMIFS(Recebimentos!$P:$P,Recebimentos!$A:$A,$A6)</f>
        <v/>
      </c>
      <c r="H6" s="13">
        <f>SUMIFS(Recebimentos!$S:$S,Recebimentos!$A:$A,$A6)</f>
        <v/>
      </c>
      <c r="I6" s="13">
        <f>SUMIFS(Recebimentos!$S:$S,Recebimentos!$A:$A,$A6,Recebimentos!$U:$U,"Pendente")</f>
        <v/>
      </c>
      <c r="J6" s="11">
        <f>COUNTIFS(Recebimentos!$A:$A,$A6,Recebimentos!$M:$M,"Atrasado")</f>
        <v/>
      </c>
    </row>
    <row r="7">
      <c r="A7" s="16">
        <f>EDATE($A6,1)</f>
        <v/>
      </c>
      <c r="B7" s="11">
        <f>COUNTIFS(Recebimentos!$A:$A,$A7)</f>
        <v/>
      </c>
      <c r="C7" s="13">
        <f>SUMIFS(Recebimentos!$I:$I,Recebimentos!$A:$A,$A7)</f>
        <v/>
      </c>
      <c r="D7" s="13">
        <f>SUMIFS(Recebimentos!$J:$J,Recebimentos!$A:$A,$A7)</f>
        <v/>
      </c>
      <c r="E7" s="13">
        <f>$C7-$D7</f>
        <v/>
      </c>
      <c r="F7" s="17">
        <f>IFERROR($E7/$C7,0)</f>
        <v/>
      </c>
      <c r="G7" s="13">
        <f>SUMIFS(Recebimentos!$P:$P,Recebimentos!$A:$A,$A7)</f>
        <v/>
      </c>
      <c r="H7" s="13">
        <f>SUMIFS(Recebimentos!$S:$S,Recebimentos!$A:$A,$A7)</f>
        <v/>
      </c>
      <c r="I7" s="13">
        <f>SUMIFS(Recebimentos!$S:$S,Recebimentos!$A:$A,$A7,Recebimentos!$U:$U,"Pendente")</f>
        <v/>
      </c>
      <c r="J7" s="11">
        <f>COUNTIFS(Recebimentos!$A:$A,$A7,Recebimentos!$M:$M,"Atrasado")</f>
        <v/>
      </c>
    </row>
    <row r="8">
      <c r="A8" s="16">
        <f>EDATE($A7,1)</f>
        <v/>
      </c>
      <c r="B8" s="11">
        <f>COUNTIFS(Recebimentos!$A:$A,$A8)</f>
        <v/>
      </c>
      <c r="C8" s="13">
        <f>SUMIFS(Recebimentos!$I:$I,Recebimentos!$A:$A,$A8)</f>
        <v/>
      </c>
      <c r="D8" s="13">
        <f>SUMIFS(Recebimentos!$J:$J,Recebimentos!$A:$A,$A8)</f>
        <v/>
      </c>
      <c r="E8" s="13">
        <f>$C8-$D8</f>
        <v/>
      </c>
      <c r="F8" s="17">
        <f>IFERROR($E8/$C8,0)</f>
        <v/>
      </c>
      <c r="G8" s="13">
        <f>SUMIFS(Recebimentos!$P:$P,Recebimentos!$A:$A,$A8)</f>
        <v/>
      </c>
      <c r="H8" s="13">
        <f>SUMIFS(Recebimentos!$S:$S,Recebimentos!$A:$A,$A8)</f>
        <v/>
      </c>
      <c r="I8" s="13">
        <f>SUMIFS(Recebimentos!$S:$S,Recebimentos!$A:$A,$A8,Recebimentos!$U:$U,"Pendente")</f>
        <v/>
      </c>
      <c r="J8" s="11">
        <f>COUNTIFS(Recebimentos!$A:$A,$A8,Recebimentos!$M:$M,"Atrasado")</f>
        <v/>
      </c>
    </row>
    <row r="9">
      <c r="A9" s="16">
        <f>EDATE($A8,1)</f>
        <v/>
      </c>
      <c r="B9" s="11">
        <f>COUNTIFS(Recebimentos!$A:$A,$A9)</f>
        <v/>
      </c>
      <c r="C9" s="13">
        <f>SUMIFS(Recebimentos!$I:$I,Recebimentos!$A:$A,$A9)</f>
        <v/>
      </c>
      <c r="D9" s="13">
        <f>SUMIFS(Recebimentos!$J:$J,Recebimentos!$A:$A,$A9)</f>
        <v/>
      </c>
      <c r="E9" s="13">
        <f>$C9-$D9</f>
        <v/>
      </c>
      <c r="F9" s="17">
        <f>IFERROR($E9/$C9,0)</f>
        <v/>
      </c>
      <c r="G9" s="13">
        <f>SUMIFS(Recebimentos!$P:$P,Recebimentos!$A:$A,$A9)</f>
        <v/>
      </c>
      <c r="H9" s="13">
        <f>SUMIFS(Recebimentos!$S:$S,Recebimentos!$A:$A,$A9)</f>
        <v/>
      </c>
      <c r="I9" s="13">
        <f>SUMIFS(Recebimentos!$S:$S,Recebimentos!$A:$A,$A9,Recebimentos!$U:$U,"Pendente")</f>
        <v/>
      </c>
      <c r="J9" s="11">
        <f>COUNTIFS(Recebimentos!$A:$A,$A9,Recebimentos!$M:$M,"Atrasado")</f>
        <v/>
      </c>
    </row>
    <row r="10">
      <c r="A10" s="16">
        <f>EDATE($A9,1)</f>
        <v/>
      </c>
      <c r="B10" s="11">
        <f>COUNTIFS(Recebimentos!$A:$A,$A10)</f>
        <v/>
      </c>
      <c r="C10" s="13">
        <f>SUMIFS(Recebimentos!$I:$I,Recebimentos!$A:$A,$A10)</f>
        <v/>
      </c>
      <c r="D10" s="13">
        <f>SUMIFS(Recebimentos!$J:$J,Recebimentos!$A:$A,$A10)</f>
        <v/>
      </c>
      <c r="E10" s="13">
        <f>$C10-$D10</f>
        <v/>
      </c>
      <c r="F10" s="17">
        <f>IFERROR($E10/$C10,0)</f>
        <v/>
      </c>
      <c r="G10" s="13">
        <f>SUMIFS(Recebimentos!$P:$P,Recebimentos!$A:$A,$A10)</f>
        <v/>
      </c>
      <c r="H10" s="13">
        <f>SUMIFS(Recebimentos!$S:$S,Recebimentos!$A:$A,$A10)</f>
        <v/>
      </c>
      <c r="I10" s="13">
        <f>SUMIFS(Recebimentos!$S:$S,Recebimentos!$A:$A,$A10,Recebimentos!$U:$U,"Pendente")</f>
        <v/>
      </c>
      <c r="J10" s="11">
        <f>COUNTIFS(Recebimentos!$A:$A,$A10,Recebimentos!$M:$M,"Atrasado")</f>
        <v/>
      </c>
    </row>
    <row r="11">
      <c r="A11" s="16">
        <f>EDATE($A10,1)</f>
        <v/>
      </c>
      <c r="B11" s="11">
        <f>COUNTIFS(Recebimentos!$A:$A,$A11)</f>
        <v/>
      </c>
      <c r="C11" s="13">
        <f>SUMIFS(Recebimentos!$I:$I,Recebimentos!$A:$A,$A11)</f>
        <v/>
      </c>
      <c r="D11" s="13">
        <f>SUMIFS(Recebimentos!$J:$J,Recebimentos!$A:$A,$A11)</f>
        <v/>
      </c>
      <c r="E11" s="13">
        <f>$C11-$D11</f>
        <v/>
      </c>
      <c r="F11" s="17">
        <f>IFERROR($E11/$C11,0)</f>
        <v/>
      </c>
      <c r="G11" s="13">
        <f>SUMIFS(Recebimentos!$P:$P,Recebimentos!$A:$A,$A11)</f>
        <v/>
      </c>
      <c r="H11" s="13">
        <f>SUMIFS(Recebimentos!$S:$S,Recebimentos!$A:$A,$A11)</f>
        <v/>
      </c>
      <c r="I11" s="13">
        <f>SUMIFS(Recebimentos!$S:$S,Recebimentos!$A:$A,$A11,Recebimentos!$U:$U,"Pendente")</f>
        <v/>
      </c>
      <c r="J11" s="11">
        <f>COUNTIFS(Recebimentos!$A:$A,$A11,Recebimentos!$M:$M,"Atrasado")</f>
        <v/>
      </c>
    </row>
    <row r="12">
      <c r="A12" s="16">
        <f>EDATE($A11,1)</f>
        <v/>
      </c>
      <c r="B12" s="11">
        <f>COUNTIFS(Recebimentos!$A:$A,$A12)</f>
        <v/>
      </c>
      <c r="C12" s="13">
        <f>SUMIFS(Recebimentos!$I:$I,Recebimentos!$A:$A,$A12)</f>
        <v/>
      </c>
      <c r="D12" s="13">
        <f>SUMIFS(Recebimentos!$J:$J,Recebimentos!$A:$A,$A12)</f>
        <v/>
      </c>
      <c r="E12" s="13">
        <f>$C12-$D12</f>
        <v/>
      </c>
      <c r="F12" s="17">
        <f>IFERROR($E12/$C12,0)</f>
        <v/>
      </c>
      <c r="G12" s="13">
        <f>SUMIFS(Recebimentos!$P:$P,Recebimentos!$A:$A,$A12)</f>
        <v/>
      </c>
      <c r="H12" s="13">
        <f>SUMIFS(Recebimentos!$S:$S,Recebimentos!$A:$A,$A12)</f>
        <v/>
      </c>
      <c r="I12" s="13">
        <f>SUMIFS(Recebimentos!$S:$S,Recebimentos!$A:$A,$A12,Recebimentos!$U:$U,"Pendente")</f>
        <v/>
      </c>
      <c r="J12" s="11">
        <f>COUNTIFS(Recebimentos!$A:$A,$A12,Recebimentos!$M:$M,"Atrasado")</f>
        <v/>
      </c>
    </row>
    <row r="13">
      <c r="A13" s="16">
        <f>EDATE($A12,1)</f>
        <v/>
      </c>
      <c r="B13" s="11">
        <f>COUNTIFS(Recebimentos!$A:$A,$A13)</f>
        <v/>
      </c>
      <c r="C13" s="13">
        <f>SUMIFS(Recebimentos!$I:$I,Recebimentos!$A:$A,$A13)</f>
        <v/>
      </c>
      <c r="D13" s="13">
        <f>SUMIFS(Recebimentos!$J:$J,Recebimentos!$A:$A,$A13)</f>
        <v/>
      </c>
      <c r="E13" s="13">
        <f>$C13-$D13</f>
        <v/>
      </c>
      <c r="F13" s="17">
        <f>IFERROR($E13/$C13,0)</f>
        <v/>
      </c>
      <c r="G13" s="13">
        <f>SUMIFS(Recebimentos!$P:$P,Recebimentos!$A:$A,$A13)</f>
        <v/>
      </c>
      <c r="H13" s="13">
        <f>SUMIFS(Recebimentos!$S:$S,Recebimentos!$A:$A,$A13)</f>
        <v/>
      </c>
      <c r="I13" s="13">
        <f>SUMIFS(Recebimentos!$S:$S,Recebimentos!$A:$A,$A13,Recebimentos!$U:$U,"Pendente")</f>
        <v/>
      </c>
      <c r="J13" s="11">
        <f>COUNTIFS(Recebimentos!$A:$A,$A13,Recebimentos!$M:$M,"Atrasado")</f>
        <v/>
      </c>
    </row>
    <row r="14">
      <c r="A14" s="18" t="inlineStr">
        <is>
          <t>Total do ano</t>
        </is>
      </c>
      <c r="B14" s="19">
        <f>SUM(B2:B13)</f>
        <v/>
      </c>
      <c r="C14" s="20">
        <f>SUM(C2:C13)</f>
        <v/>
      </c>
      <c r="D14" s="20">
        <f>SUM(D2:D13)</f>
        <v/>
      </c>
      <c r="E14" s="20">
        <f>SUM(E2:E13)</f>
        <v/>
      </c>
      <c r="F14" s="21">
        <f>IFERROR(E14/C14,0)</f>
        <v/>
      </c>
      <c r="G14" s="20">
        <f>SUM(G2:G13)</f>
        <v/>
      </c>
      <c r="H14" s="20">
        <f>SUM(H2:H13)</f>
        <v/>
      </c>
      <c r="I14" s="20">
        <f>SUM(I2:I13)</f>
        <v/>
      </c>
      <c r="J14" s="19">
        <f>SUM(J2:J13)</f>
        <v/>
      </c>
    </row>
    <row r="15"/>
    <row r="16"/>
    <row r="17"/>
    <row r="18" ht="32" customHeight="1">
      <c r="L18" s="5" t="inlineStr">
        <is>
          <t>Proprietário</t>
        </is>
      </c>
      <c r="M18" s="5" t="inlineStr">
        <is>
          <t>Total recebido no ano (R$)</t>
        </is>
      </c>
      <c r="N18" s="5" t="inlineStr">
        <is>
          <t>Taxa de administração no ano (R$)</t>
        </is>
      </c>
      <c r="O18" s="5" t="inlineStr">
        <is>
          <t>Total repassado no ano (R$)</t>
        </is>
      </c>
    </row>
    <row r="19">
      <c r="L19" s="6" t="inlineStr">
        <is>
          <t>Marina Álvares (exemplo)</t>
        </is>
      </c>
      <c r="M19" s="13">
        <f>IF($L19="","",SUMIFS(Recebimentos!$J:$J,Recebimentos!$D:$D,$L19,Recebimentos!$A:$A,"&gt;="&amp;DATE($M$1,1,1),Recebimentos!$A:$A,"&lt;="&amp;DATE($M$1,12,31)))</f>
        <v/>
      </c>
      <c r="N19" s="13">
        <f>IF($L19="","",SUMIFS(Recebimentos!$P:$P,Recebimentos!$D:$D,$L19,Recebimentos!$A:$A,"&gt;="&amp;DATE($M$1,1,1),Recebimentos!$A:$A,"&lt;="&amp;DATE($M$1,12,31)))</f>
        <v/>
      </c>
      <c r="O19" s="13">
        <f>IF($L19="","",SUMIFS(Recebimentos!$S:$S,Recebimentos!$D:$D,$L19,Recebimentos!$A:$A,"&gt;="&amp;DATE($M$1,1,1),Recebimentos!$A:$A,"&lt;="&amp;DATE($M$1,12,31)))</f>
        <v/>
      </c>
    </row>
    <row r="20">
      <c r="L20" s="6" t="inlineStr">
        <is>
          <t>Construtora Bela Vista (exemplo)</t>
        </is>
      </c>
      <c r="M20" s="13">
        <f>IF($L20="","",SUMIFS(Recebimentos!$J:$J,Recebimentos!$D:$D,$L20,Recebimentos!$A:$A,"&gt;="&amp;DATE($M$1,1,1),Recebimentos!$A:$A,"&lt;="&amp;DATE($M$1,12,31)))</f>
        <v/>
      </c>
      <c r="N20" s="13">
        <f>IF($L20="","",SUMIFS(Recebimentos!$P:$P,Recebimentos!$D:$D,$L20,Recebimentos!$A:$A,"&gt;="&amp;DATE($M$1,1,1),Recebimentos!$A:$A,"&lt;="&amp;DATE($M$1,12,31)))</f>
        <v/>
      </c>
      <c r="O20" s="13">
        <f>IF($L20="","",SUMIFS(Recebimentos!$S:$S,Recebimentos!$D:$D,$L20,Recebimentos!$A:$A,"&gt;="&amp;DATE($M$1,1,1),Recebimentos!$A:$A,"&lt;="&amp;DATE($M$1,12,31)))</f>
        <v/>
      </c>
    </row>
    <row r="21">
      <c r="L21" s="6" t="inlineStr">
        <is>
          <t>Jorge Nakamura (exemplo)</t>
        </is>
      </c>
      <c r="M21" s="13">
        <f>IF($L21="","",SUMIFS(Recebimentos!$J:$J,Recebimentos!$D:$D,$L21,Recebimentos!$A:$A,"&gt;="&amp;DATE($M$1,1,1),Recebimentos!$A:$A,"&lt;="&amp;DATE($M$1,12,31)))</f>
        <v/>
      </c>
      <c r="N21" s="13">
        <f>IF($L21="","",SUMIFS(Recebimentos!$P:$P,Recebimentos!$D:$D,$L21,Recebimentos!$A:$A,"&gt;="&amp;DATE($M$1,1,1),Recebimentos!$A:$A,"&lt;="&amp;DATE($M$1,12,31)))</f>
        <v/>
      </c>
      <c r="O21" s="13">
        <f>IF($L21="","",SUMIFS(Recebimentos!$S:$S,Recebimentos!$D:$D,$L21,Recebimentos!$A:$A,"&gt;="&amp;DATE($M$1,1,1),Recebimentos!$A:$A,"&lt;="&amp;DATE($M$1,12,31)))</f>
        <v/>
      </c>
    </row>
    <row r="22">
      <c r="L22" s="6" t="n"/>
      <c r="M22" s="13">
        <f>IF($L22="","",SUMIFS(Recebimentos!$J:$J,Recebimentos!$D:$D,$L22,Recebimentos!$A:$A,"&gt;="&amp;DATE($M$1,1,1),Recebimentos!$A:$A,"&lt;="&amp;DATE($M$1,12,31)))</f>
        <v/>
      </c>
      <c r="N22" s="13">
        <f>IF($L22="","",SUMIFS(Recebimentos!$P:$P,Recebimentos!$D:$D,$L22,Recebimentos!$A:$A,"&gt;="&amp;DATE($M$1,1,1),Recebimentos!$A:$A,"&lt;="&amp;DATE($M$1,12,31)))</f>
        <v/>
      </c>
      <c r="O22" s="13">
        <f>IF($L22="","",SUMIFS(Recebimentos!$S:$S,Recebimentos!$D:$D,$L22,Recebimentos!$A:$A,"&gt;="&amp;DATE($M$1,1,1),Recebimentos!$A:$A,"&lt;="&amp;DATE($M$1,12,31)))</f>
        <v/>
      </c>
    </row>
    <row r="23">
      <c r="L23" s="6" t="n"/>
      <c r="M23" s="13">
        <f>IF($L23="","",SUMIFS(Recebimentos!$J:$J,Recebimentos!$D:$D,$L23,Recebimentos!$A:$A,"&gt;="&amp;DATE($M$1,1,1),Recebimentos!$A:$A,"&lt;="&amp;DATE($M$1,12,31)))</f>
        <v/>
      </c>
      <c r="N23" s="13">
        <f>IF($L23="","",SUMIFS(Recebimentos!$P:$P,Recebimentos!$D:$D,$L23,Recebimentos!$A:$A,"&gt;="&amp;DATE($M$1,1,1),Recebimentos!$A:$A,"&lt;="&amp;DATE($M$1,12,31)))</f>
        <v/>
      </c>
      <c r="O23" s="13">
        <f>IF($L23="","",SUMIFS(Recebimentos!$S:$S,Recebimentos!$D:$D,$L23,Recebimentos!$A:$A,"&gt;="&amp;DATE($M$1,1,1),Recebimentos!$A:$A,"&lt;="&amp;DATE($M$1,12,31)))</f>
        <v/>
      </c>
    </row>
    <row r="24">
      <c r="L24" s="6" t="n"/>
      <c r="M24" s="13">
        <f>IF($L24="","",SUMIFS(Recebimentos!$J:$J,Recebimentos!$D:$D,$L24,Recebimentos!$A:$A,"&gt;="&amp;DATE($M$1,1,1),Recebimentos!$A:$A,"&lt;="&amp;DATE($M$1,12,31)))</f>
        <v/>
      </c>
      <c r="N24" s="13">
        <f>IF($L24="","",SUMIFS(Recebimentos!$P:$P,Recebimentos!$D:$D,$L24,Recebimentos!$A:$A,"&gt;="&amp;DATE($M$1,1,1),Recebimentos!$A:$A,"&lt;="&amp;DATE($M$1,12,31)))</f>
        <v/>
      </c>
      <c r="O24" s="13">
        <f>IF($L24="","",SUMIFS(Recebimentos!$S:$S,Recebimentos!$D:$D,$L24,Recebimentos!$A:$A,"&gt;="&amp;DATE($M$1,1,1),Recebimentos!$A:$A,"&lt;="&amp;DATE($M$1,12,31)))</f>
        <v/>
      </c>
    </row>
    <row r="25">
      <c r="L25" s="6" t="n"/>
      <c r="M25" s="13">
        <f>IF($L25="","",SUMIFS(Recebimentos!$J:$J,Recebimentos!$D:$D,$L25,Recebimentos!$A:$A,"&gt;="&amp;DATE($M$1,1,1),Recebimentos!$A:$A,"&lt;="&amp;DATE($M$1,12,31)))</f>
        <v/>
      </c>
      <c r="N25" s="13">
        <f>IF($L25="","",SUMIFS(Recebimentos!$P:$P,Recebimentos!$D:$D,$L25,Recebimentos!$A:$A,"&gt;="&amp;DATE($M$1,1,1),Recebimentos!$A:$A,"&lt;="&amp;DATE($M$1,12,31)))</f>
        <v/>
      </c>
      <c r="O25" s="13">
        <f>IF($L25="","",SUMIFS(Recebimentos!$S:$S,Recebimentos!$D:$D,$L25,Recebimentos!$A:$A,"&gt;="&amp;DATE($M$1,1,1),Recebimentos!$A:$A,"&lt;="&amp;DATE($M$1,12,31)))</f>
        <v/>
      </c>
    </row>
    <row r="26">
      <c r="L26" s="6" t="n"/>
      <c r="M26" s="13">
        <f>IF($L26="","",SUMIFS(Recebimentos!$J:$J,Recebimentos!$D:$D,$L26,Recebimentos!$A:$A,"&gt;="&amp;DATE($M$1,1,1),Recebimentos!$A:$A,"&lt;="&amp;DATE($M$1,12,31)))</f>
        <v/>
      </c>
      <c r="N26" s="13">
        <f>IF($L26="","",SUMIFS(Recebimentos!$P:$P,Recebimentos!$D:$D,$L26,Recebimentos!$A:$A,"&gt;="&amp;DATE($M$1,1,1),Recebimentos!$A:$A,"&lt;="&amp;DATE($M$1,12,31)))</f>
        <v/>
      </c>
      <c r="O26" s="13">
        <f>IF($L26="","",SUMIFS(Recebimentos!$S:$S,Recebimentos!$D:$D,$L26,Recebimentos!$A:$A,"&gt;="&amp;DATE($M$1,1,1),Recebimentos!$A:$A,"&lt;="&amp;DATE($M$1,12,31)))</f>
        <v/>
      </c>
    </row>
    <row r="27">
      <c r="L27" s="6" t="n"/>
      <c r="M27" s="13">
        <f>IF($L27="","",SUMIFS(Recebimentos!$J:$J,Recebimentos!$D:$D,$L27,Recebimentos!$A:$A,"&gt;="&amp;DATE($M$1,1,1),Recebimentos!$A:$A,"&lt;="&amp;DATE($M$1,12,31)))</f>
        <v/>
      </c>
      <c r="N27" s="13">
        <f>IF($L27="","",SUMIFS(Recebimentos!$P:$P,Recebimentos!$D:$D,$L27,Recebimentos!$A:$A,"&gt;="&amp;DATE($M$1,1,1),Recebimentos!$A:$A,"&lt;="&amp;DATE($M$1,12,31)))</f>
        <v/>
      </c>
      <c r="O27" s="13">
        <f>IF($L27="","",SUMIFS(Recebimentos!$S:$S,Recebimentos!$D:$D,$L27,Recebimentos!$A:$A,"&gt;="&amp;DATE($M$1,1,1),Recebimentos!$A:$A,"&lt;="&amp;DATE($M$1,12,31)))</f>
        <v/>
      </c>
    </row>
    <row r="28">
      <c r="L28" s="6" t="n"/>
      <c r="M28" s="13">
        <f>IF($L28="","",SUMIFS(Recebimentos!$J:$J,Recebimentos!$D:$D,$L28,Recebimentos!$A:$A,"&gt;="&amp;DATE($M$1,1,1),Recebimentos!$A:$A,"&lt;="&amp;DATE($M$1,12,31)))</f>
        <v/>
      </c>
      <c r="N28" s="13">
        <f>IF($L28="","",SUMIFS(Recebimentos!$P:$P,Recebimentos!$D:$D,$L28,Recebimentos!$A:$A,"&gt;="&amp;DATE($M$1,1,1),Recebimentos!$A:$A,"&lt;="&amp;DATE($M$1,12,31)))</f>
        <v/>
      </c>
      <c r="O28" s="13">
        <f>IF($L28="","",SUMIFS(Recebimentos!$S:$S,Recebimentos!$D:$D,$L28,Recebimentos!$A:$A,"&gt;="&amp;DATE($M$1,1,1),Recebimentos!$A:$A,"&lt;="&amp;DATE($M$1,12,31)))</f>
        <v/>
      </c>
    </row>
    <row r="29">
      <c r="L29" s="6" t="n"/>
      <c r="M29" s="13">
        <f>IF($L29="","",SUMIFS(Recebimentos!$J:$J,Recebimentos!$D:$D,$L29,Recebimentos!$A:$A,"&gt;="&amp;DATE($M$1,1,1),Recebimentos!$A:$A,"&lt;="&amp;DATE($M$1,12,31)))</f>
        <v/>
      </c>
      <c r="N29" s="13">
        <f>IF($L29="","",SUMIFS(Recebimentos!$P:$P,Recebimentos!$D:$D,$L29,Recebimentos!$A:$A,"&gt;="&amp;DATE($M$1,1,1),Recebimentos!$A:$A,"&lt;="&amp;DATE($M$1,12,31)))</f>
        <v/>
      </c>
      <c r="O29" s="13">
        <f>IF($L29="","",SUMIFS(Recebimentos!$S:$S,Recebimentos!$D:$D,$L29,Recebimentos!$A:$A,"&gt;="&amp;DATE($M$1,1,1),Recebimentos!$A:$A,"&lt;="&amp;DATE($M$1,12,31)))</f>
        <v/>
      </c>
    </row>
    <row r="30">
      <c r="L30" s="6" t="n"/>
      <c r="M30" s="13">
        <f>IF($L30="","",SUMIFS(Recebimentos!$J:$J,Recebimentos!$D:$D,$L30,Recebimentos!$A:$A,"&gt;="&amp;DATE($M$1,1,1),Recebimentos!$A:$A,"&lt;="&amp;DATE($M$1,12,31)))</f>
        <v/>
      </c>
      <c r="N30" s="13">
        <f>IF($L30="","",SUMIFS(Recebimentos!$P:$P,Recebimentos!$D:$D,$L30,Recebimentos!$A:$A,"&gt;="&amp;DATE($M$1,1,1),Recebimentos!$A:$A,"&lt;="&amp;DATE($M$1,12,31)))</f>
        <v/>
      </c>
      <c r="O30" s="13">
        <f>IF($L30="","",SUMIFS(Recebimentos!$S:$S,Recebimentos!$D:$D,$L30,Recebimentos!$A:$A,"&gt;="&amp;DATE($M$1,1,1),Recebimentos!$A:$A,"&lt;="&amp;DATE($M$1,12,31)))</f>
        <v/>
      </c>
    </row>
    <row r="31">
      <c r="L31" s="6" t="n"/>
      <c r="M31" s="13">
        <f>IF($L31="","",SUMIFS(Recebimentos!$J:$J,Recebimentos!$D:$D,$L31,Recebimentos!$A:$A,"&gt;="&amp;DATE($M$1,1,1),Recebimentos!$A:$A,"&lt;="&amp;DATE($M$1,12,31)))</f>
        <v/>
      </c>
      <c r="N31" s="13">
        <f>IF($L31="","",SUMIFS(Recebimentos!$P:$P,Recebimentos!$D:$D,$L31,Recebimentos!$A:$A,"&gt;="&amp;DATE($M$1,1,1),Recebimentos!$A:$A,"&lt;="&amp;DATE($M$1,12,31)))</f>
        <v/>
      </c>
      <c r="O31" s="13">
        <f>IF($L31="","",SUMIFS(Recebimentos!$S:$S,Recebimentos!$D:$D,$L31,Recebimentos!$A:$A,"&gt;="&amp;DATE($M$1,1,1),Recebimentos!$A:$A,"&lt;="&amp;DATE($M$1,12,31)))</f>
        <v/>
      </c>
    </row>
    <row r="32">
      <c r="L32" s="6" t="n"/>
      <c r="M32" s="13">
        <f>IF($L32="","",SUMIFS(Recebimentos!$J:$J,Recebimentos!$D:$D,$L32,Recebimentos!$A:$A,"&gt;="&amp;DATE($M$1,1,1),Recebimentos!$A:$A,"&lt;="&amp;DATE($M$1,12,31)))</f>
        <v/>
      </c>
      <c r="N32" s="13">
        <f>IF($L32="","",SUMIFS(Recebimentos!$P:$P,Recebimentos!$D:$D,$L32,Recebimentos!$A:$A,"&gt;="&amp;DATE($M$1,1,1),Recebimentos!$A:$A,"&lt;="&amp;DATE($M$1,12,31)))</f>
        <v/>
      </c>
      <c r="O32" s="13">
        <f>IF($L32="","",SUMIFS(Recebimentos!$S:$S,Recebimentos!$D:$D,$L32,Recebimentos!$A:$A,"&gt;="&amp;DATE($M$1,1,1),Recebimentos!$A:$A,"&lt;="&amp;DATE($M$1,12,31)))</f>
        <v/>
      </c>
    </row>
    <row r="33">
      <c r="L33" s="6" t="n"/>
      <c r="M33" s="13">
        <f>IF($L33="","",SUMIFS(Recebimentos!$J:$J,Recebimentos!$D:$D,$L33,Recebimentos!$A:$A,"&gt;="&amp;DATE($M$1,1,1),Recebimentos!$A:$A,"&lt;="&amp;DATE($M$1,12,31)))</f>
        <v/>
      </c>
      <c r="N33" s="13">
        <f>IF($L33="","",SUMIFS(Recebimentos!$P:$P,Recebimentos!$D:$D,$L33,Recebimentos!$A:$A,"&gt;="&amp;DATE($M$1,1,1),Recebimentos!$A:$A,"&lt;="&amp;DATE($M$1,12,31)))</f>
        <v/>
      </c>
      <c r="O33" s="13">
        <f>IF($L33="","",SUMIFS(Recebimentos!$S:$S,Recebimentos!$D:$D,$L33,Recebimentos!$A:$A,"&gt;="&amp;DATE($M$1,1,1),Recebimentos!$A:$A,"&lt;="&amp;DATE($M$1,12,31)))</f>
        <v/>
      </c>
    </row>
    <row r="34">
      <c r="L34" s="6" t="n"/>
      <c r="M34" s="13">
        <f>IF($L34="","",SUMIFS(Recebimentos!$J:$J,Recebimentos!$D:$D,$L34,Recebimentos!$A:$A,"&gt;="&amp;DATE($M$1,1,1),Recebimentos!$A:$A,"&lt;="&amp;DATE($M$1,12,31)))</f>
        <v/>
      </c>
      <c r="N34" s="13">
        <f>IF($L34="","",SUMIFS(Recebimentos!$P:$P,Recebimentos!$D:$D,$L34,Recebimentos!$A:$A,"&gt;="&amp;DATE($M$1,1,1),Recebimentos!$A:$A,"&lt;="&amp;DATE($M$1,12,31)))</f>
        <v/>
      </c>
      <c r="O34" s="13">
        <f>IF($L34="","",SUMIFS(Recebimentos!$S:$S,Recebimentos!$D:$D,$L34,Recebimentos!$A:$A,"&gt;="&amp;DATE($M$1,1,1),Recebimentos!$A:$A,"&lt;="&amp;DATE($M$1,12,31)))</f>
        <v/>
      </c>
    </row>
    <row r="35">
      <c r="L35" s="6" t="n"/>
      <c r="M35" s="13">
        <f>IF($L35="","",SUMIFS(Recebimentos!$J:$J,Recebimentos!$D:$D,$L35,Recebimentos!$A:$A,"&gt;="&amp;DATE($M$1,1,1),Recebimentos!$A:$A,"&lt;="&amp;DATE($M$1,12,31)))</f>
        <v/>
      </c>
      <c r="N35" s="13">
        <f>IF($L35="","",SUMIFS(Recebimentos!$P:$P,Recebimentos!$D:$D,$L35,Recebimentos!$A:$A,"&gt;="&amp;DATE($M$1,1,1),Recebimentos!$A:$A,"&lt;="&amp;DATE($M$1,12,31)))</f>
        <v/>
      </c>
      <c r="O35" s="13">
        <f>IF($L35="","",SUMIFS(Recebimentos!$S:$S,Recebimentos!$D:$D,$L35,Recebimentos!$A:$A,"&gt;="&amp;DATE($M$1,1,1),Recebimentos!$A:$A,"&lt;="&amp;DATE($M$1,12,31)))</f>
        <v/>
      </c>
    </row>
    <row r="36">
      <c r="L36" s="6" t="n"/>
      <c r="M36" s="13">
        <f>IF($L36="","",SUMIFS(Recebimentos!$J:$J,Recebimentos!$D:$D,$L36,Recebimentos!$A:$A,"&gt;="&amp;DATE($M$1,1,1),Recebimentos!$A:$A,"&lt;="&amp;DATE($M$1,12,31)))</f>
        <v/>
      </c>
      <c r="N36" s="13">
        <f>IF($L36="","",SUMIFS(Recebimentos!$P:$P,Recebimentos!$D:$D,$L36,Recebimentos!$A:$A,"&gt;="&amp;DATE($M$1,1,1),Recebimentos!$A:$A,"&lt;="&amp;DATE($M$1,12,31)))</f>
        <v/>
      </c>
      <c r="O36" s="13">
        <f>IF($L36="","",SUMIFS(Recebimentos!$S:$S,Recebimentos!$D:$D,$L36,Recebimentos!$A:$A,"&gt;="&amp;DATE($M$1,1,1),Recebimentos!$A:$A,"&lt;="&amp;DATE($M$1,12,31)))</f>
        <v/>
      </c>
    </row>
    <row r="37">
      <c r="L37" s="6" t="n"/>
      <c r="M37" s="13">
        <f>IF($L37="","",SUMIFS(Recebimentos!$J:$J,Recebimentos!$D:$D,$L37,Recebimentos!$A:$A,"&gt;="&amp;DATE($M$1,1,1),Recebimentos!$A:$A,"&lt;="&amp;DATE($M$1,12,31)))</f>
        <v/>
      </c>
      <c r="N37" s="13">
        <f>IF($L37="","",SUMIFS(Recebimentos!$P:$P,Recebimentos!$D:$D,$L37,Recebimentos!$A:$A,"&gt;="&amp;DATE($M$1,1,1),Recebimentos!$A:$A,"&lt;="&amp;DATE($M$1,12,31)))</f>
        <v/>
      </c>
      <c r="O37" s="13">
        <f>IF($L37="","",SUMIFS(Recebimentos!$S:$S,Recebimentos!$D:$D,$L37,Recebimentos!$A:$A,"&gt;="&amp;DATE($M$1,1,1),Recebimentos!$A:$A,"&lt;="&amp;DATE($M$1,12,31)))</f>
        <v/>
      </c>
    </row>
    <row r="38">
      <c r="L38" s="6" t="n"/>
      <c r="M38" s="13">
        <f>IF($L38="","",SUMIFS(Recebimentos!$J:$J,Recebimentos!$D:$D,$L38,Recebimentos!$A:$A,"&gt;="&amp;DATE($M$1,1,1),Recebimentos!$A:$A,"&lt;="&amp;DATE($M$1,12,31)))</f>
        <v/>
      </c>
      <c r="N38" s="13">
        <f>IF($L38="","",SUMIFS(Recebimentos!$P:$P,Recebimentos!$D:$D,$L38,Recebimentos!$A:$A,"&gt;="&amp;DATE($M$1,1,1),Recebimentos!$A:$A,"&lt;="&amp;DATE($M$1,12,31)))</f>
        <v/>
      </c>
      <c r="O38" s="13">
        <f>IF($L38="","",SUMIFS(Recebimentos!$S:$S,Recebimentos!$D:$D,$L38,Recebimentos!$A:$A,"&gt;="&amp;DATE($M$1,1,1),Recebimentos!$A:$A,"&lt;="&amp;DATE($M$1,12,31)))</f>
        <v/>
      </c>
    </row>
    <row r="39">
      <c r="L39" s="6" t="n"/>
      <c r="M39" s="13">
        <f>IF($L39="","",SUMIFS(Recebimentos!$J:$J,Recebimentos!$D:$D,$L39,Recebimentos!$A:$A,"&gt;="&amp;DATE($M$1,1,1),Recebimentos!$A:$A,"&lt;="&amp;DATE($M$1,12,31)))</f>
        <v/>
      </c>
      <c r="N39" s="13">
        <f>IF($L39="","",SUMIFS(Recebimentos!$P:$P,Recebimentos!$D:$D,$L39,Recebimentos!$A:$A,"&gt;="&amp;DATE($M$1,1,1),Recebimentos!$A:$A,"&lt;="&amp;DATE($M$1,12,31)))</f>
        <v/>
      </c>
      <c r="O39" s="13">
        <f>IF($L39="","",SUMIFS(Recebimentos!$S:$S,Recebimentos!$D:$D,$L39,Recebimentos!$A:$A,"&gt;="&amp;DATE($M$1,1,1),Recebimentos!$A:$A,"&lt;="&amp;DATE($M$1,12,31)))</f>
        <v/>
      </c>
    </row>
    <row r="40">
      <c r="L40" s="6" t="n"/>
      <c r="M40" s="13">
        <f>IF($L40="","",SUMIFS(Recebimentos!$J:$J,Recebimentos!$D:$D,$L40,Recebimentos!$A:$A,"&gt;="&amp;DATE($M$1,1,1),Recebimentos!$A:$A,"&lt;="&amp;DATE($M$1,12,31)))</f>
        <v/>
      </c>
      <c r="N40" s="13">
        <f>IF($L40="","",SUMIFS(Recebimentos!$P:$P,Recebimentos!$D:$D,$L40,Recebimentos!$A:$A,"&gt;="&amp;DATE($M$1,1,1),Recebimentos!$A:$A,"&lt;="&amp;DATE($M$1,12,31)))</f>
        <v/>
      </c>
      <c r="O40" s="13">
        <f>IF($L40="","",SUMIFS(Recebimentos!$S:$S,Recebimentos!$D:$D,$L40,Recebimentos!$A:$A,"&gt;="&amp;DATE($M$1,1,1),Recebimentos!$A:$A,"&lt;="&amp;DATE($M$1,12,31)))</f>
        <v/>
      </c>
    </row>
    <row r="41">
      <c r="L41" s="6" t="n"/>
      <c r="M41" s="13">
        <f>IF($L41="","",SUMIFS(Recebimentos!$J:$J,Recebimentos!$D:$D,$L41,Recebimentos!$A:$A,"&gt;="&amp;DATE($M$1,1,1),Recebimentos!$A:$A,"&lt;="&amp;DATE($M$1,12,31)))</f>
        <v/>
      </c>
      <c r="N41" s="13">
        <f>IF($L41="","",SUMIFS(Recebimentos!$P:$P,Recebimentos!$D:$D,$L41,Recebimentos!$A:$A,"&gt;="&amp;DATE($M$1,1,1),Recebimentos!$A:$A,"&lt;="&amp;DATE($M$1,12,31)))</f>
        <v/>
      </c>
      <c r="O41" s="13">
        <f>IF($L41="","",SUMIFS(Recebimentos!$S:$S,Recebimentos!$D:$D,$L41,Recebimentos!$A:$A,"&gt;="&amp;DATE($M$1,1,1),Recebimentos!$A:$A,"&lt;="&amp;DATE($M$1,12,31)))</f>
        <v/>
      </c>
    </row>
    <row r="42">
      <c r="L42" s="6" t="n"/>
      <c r="M42" s="13">
        <f>IF($L42="","",SUMIFS(Recebimentos!$J:$J,Recebimentos!$D:$D,$L42,Recebimentos!$A:$A,"&gt;="&amp;DATE($M$1,1,1),Recebimentos!$A:$A,"&lt;="&amp;DATE($M$1,12,31)))</f>
        <v/>
      </c>
      <c r="N42" s="13">
        <f>IF($L42="","",SUMIFS(Recebimentos!$P:$P,Recebimentos!$D:$D,$L42,Recebimentos!$A:$A,"&gt;="&amp;DATE($M$1,1,1),Recebimentos!$A:$A,"&lt;="&amp;DATE($M$1,12,31)))</f>
        <v/>
      </c>
      <c r="O42" s="13">
        <f>IF($L42="","",SUMIFS(Recebimentos!$S:$S,Recebimentos!$D:$D,$L42,Recebimentos!$A:$A,"&gt;="&amp;DATE($M$1,1,1),Recebimentos!$A:$A,"&lt;="&amp;DATE($M$1,12,31)))</f>
        <v/>
      </c>
    </row>
    <row r="43">
      <c r="L43" s="6" t="n"/>
      <c r="M43" s="13">
        <f>IF($L43="","",SUMIFS(Recebimentos!$J:$J,Recebimentos!$D:$D,$L43,Recebimentos!$A:$A,"&gt;="&amp;DATE($M$1,1,1),Recebimentos!$A:$A,"&lt;="&amp;DATE($M$1,12,31)))</f>
        <v/>
      </c>
      <c r="N43" s="13">
        <f>IF($L43="","",SUMIFS(Recebimentos!$P:$P,Recebimentos!$D:$D,$L43,Recebimentos!$A:$A,"&gt;="&amp;DATE($M$1,1,1),Recebimentos!$A:$A,"&lt;="&amp;DATE($M$1,12,31)))</f>
        <v/>
      </c>
      <c r="O43" s="13">
        <f>IF($L43="","",SUMIFS(Recebimentos!$S:$S,Recebimentos!$D:$D,$L43,Recebimentos!$A:$A,"&gt;="&amp;DATE($M$1,1,1),Recebimentos!$A:$A,"&lt;="&amp;DATE($M$1,12,31)))</f>
        <v/>
      </c>
    </row>
    <row r="44">
      <c r="L44" s="6" t="n"/>
      <c r="M44" s="13">
        <f>IF($L44="","",SUMIFS(Recebimentos!$J:$J,Recebimentos!$D:$D,$L44,Recebimentos!$A:$A,"&gt;="&amp;DATE($M$1,1,1),Recebimentos!$A:$A,"&lt;="&amp;DATE($M$1,12,31)))</f>
        <v/>
      </c>
      <c r="N44" s="13">
        <f>IF($L44="","",SUMIFS(Recebimentos!$P:$P,Recebimentos!$D:$D,$L44,Recebimentos!$A:$A,"&gt;="&amp;DATE($M$1,1,1),Recebimentos!$A:$A,"&lt;="&amp;DATE($M$1,12,31)))</f>
        <v/>
      </c>
      <c r="O44" s="13">
        <f>IF($L44="","",SUMIFS(Recebimentos!$S:$S,Recebimentos!$D:$D,$L44,Recebimentos!$A:$A,"&gt;="&amp;DATE($M$1,1,1),Recebimentos!$A:$A,"&lt;="&amp;DATE($M$1,12,31)))</f>
        <v/>
      </c>
    </row>
    <row r="45">
      <c r="L45" s="6" t="n"/>
      <c r="M45" s="13">
        <f>IF($L45="","",SUMIFS(Recebimentos!$J:$J,Recebimentos!$D:$D,$L45,Recebimentos!$A:$A,"&gt;="&amp;DATE($M$1,1,1),Recebimentos!$A:$A,"&lt;="&amp;DATE($M$1,12,31)))</f>
        <v/>
      </c>
      <c r="N45" s="13">
        <f>IF($L45="","",SUMIFS(Recebimentos!$P:$P,Recebimentos!$D:$D,$L45,Recebimentos!$A:$A,"&gt;="&amp;DATE($M$1,1,1),Recebimentos!$A:$A,"&lt;="&amp;DATE($M$1,12,31)))</f>
        <v/>
      </c>
      <c r="O45" s="13">
        <f>IF($L45="","",SUMIFS(Recebimentos!$S:$S,Recebimentos!$D:$D,$L45,Recebimentos!$A:$A,"&gt;="&amp;DATE($M$1,1,1),Recebimentos!$A:$A,"&lt;="&amp;DATE($M$1,12,31)))</f>
        <v/>
      </c>
    </row>
    <row r="46">
      <c r="L46" s="6" t="n"/>
      <c r="M46" s="13">
        <f>IF($L46="","",SUMIFS(Recebimentos!$J:$J,Recebimentos!$D:$D,$L46,Recebimentos!$A:$A,"&gt;="&amp;DATE($M$1,1,1),Recebimentos!$A:$A,"&lt;="&amp;DATE($M$1,12,31)))</f>
        <v/>
      </c>
      <c r="N46" s="13">
        <f>IF($L46="","",SUMIFS(Recebimentos!$P:$P,Recebimentos!$D:$D,$L46,Recebimentos!$A:$A,"&gt;="&amp;DATE($M$1,1,1),Recebimentos!$A:$A,"&lt;="&amp;DATE($M$1,12,31)))</f>
        <v/>
      </c>
      <c r="O46" s="13">
        <f>IF($L46="","",SUMIFS(Recebimentos!$S:$S,Recebimentos!$D:$D,$L46,Recebimentos!$A:$A,"&gt;="&amp;DATE($M$1,1,1),Recebimentos!$A:$A,"&lt;="&amp;DATE($M$1,12,31)))</f>
        <v/>
      </c>
    </row>
    <row r="47">
      <c r="L47" s="6" t="n"/>
      <c r="M47" s="13">
        <f>IF($L47="","",SUMIFS(Recebimentos!$J:$J,Recebimentos!$D:$D,$L47,Recebimentos!$A:$A,"&gt;="&amp;DATE($M$1,1,1),Recebimentos!$A:$A,"&lt;="&amp;DATE($M$1,12,31)))</f>
        <v/>
      </c>
      <c r="N47" s="13">
        <f>IF($L47="","",SUMIFS(Recebimentos!$P:$P,Recebimentos!$D:$D,$L47,Recebimentos!$A:$A,"&gt;="&amp;DATE($M$1,1,1),Recebimentos!$A:$A,"&lt;="&amp;DATE($M$1,12,31)))</f>
        <v/>
      </c>
      <c r="O47" s="13">
        <f>IF($L47="","",SUMIFS(Recebimentos!$S:$S,Recebimentos!$D:$D,$L47,Recebimentos!$A:$A,"&gt;="&amp;DATE($M$1,1,1),Recebimentos!$A:$A,"&lt;="&amp;DATE($M$1,12,31)))</f>
        <v/>
      </c>
    </row>
    <row r="48">
      <c r="L48" s="6" t="n"/>
      <c r="M48" s="13">
        <f>IF($L48="","",SUMIFS(Recebimentos!$J:$J,Recebimentos!$D:$D,$L48,Recebimentos!$A:$A,"&gt;="&amp;DATE($M$1,1,1),Recebimentos!$A:$A,"&lt;="&amp;DATE($M$1,12,31)))</f>
        <v/>
      </c>
      <c r="N48" s="13">
        <f>IF($L48="","",SUMIFS(Recebimentos!$P:$P,Recebimentos!$D:$D,$L48,Recebimentos!$A:$A,"&gt;="&amp;DATE($M$1,1,1),Recebimentos!$A:$A,"&lt;="&amp;DATE($M$1,12,31)))</f>
        <v/>
      </c>
      <c r="O48" s="13">
        <f>IF($L48="","",SUMIFS(Recebimentos!$S:$S,Recebimentos!$D:$D,$L48,Recebimentos!$A:$A,"&gt;="&amp;DATE($M$1,1,1),Recebimentos!$A:$A,"&lt;="&amp;DATE($M$1,12,31)))</f>
        <v/>
      </c>
    </row>
    <row r="49">
      <c r="L49" s="6" t="n"/>
      <c r="M49" s="13">
        <f>IF($L49="","",SUMIFS(Recebimentos!$J:$J,Recebimentos!$D:$D,$L49,Recebimentos!$A:$A,"&gt;="&amp;DATE($M$1,1,1),Recebimentos!$A:$A,"&lt;="&amp;DATE($M$1,12,31)))</f>
        <v/>
      </c>
      <c r="N49" s="13">
        <f>IF($L49="","",SUMIFS(Recebimentos!$P:$P,Recebimentos!$D:$D,$L49,Recebimentos!$A:$A,"&gt;="&amp;DATE($M$1,1,1),Recebimentos!$A:$A,"&lt;="&amp;DATE($M$1,12,31)))</f>
        <v/>
      </c>
      <c r="O49" s="13">
        <f>IF($L49="","",SUMIFS(Recebimentos!$S:$S,Recebimentos!$D:$D,$L49,Recebimentos!$A:$A,"&gt;="&amp;DATE($M$1,1,1),Recebimentos!$A:$A,"&lt;="&amp;DATE($M$1,12,31)))</f>
        <v/>
      </c>
    </row>
    <row r="50">
      <c r="L50" s="6" t="n"/>
      <c r="M50" s="13">
        <f>IF($L50="","",SUMIFS(Recebimentos!$J:$J,Recebimentos!$D:$D,$L50,Recebimentos!$A:$A,"&gt;="&amp;DATE($M$1,1,1),Recebimentos!$A:$A,"&lt;="&amp;DATE($M$1,12,31)))</f>
        <v/>
      </c>
      <c r="N50" s="13">
        <f>IF($L50="","",SUMIFS(Recebimentos!$P:$P,Recebimentos!$D:$D,$L50,Recebimentos!$A:$A,"&gt;="&amp;DATE($M$1,1,1),Recebimentos!$A:$A,"&lt;="&amp;DATE($M$1,12,31)))</f>
        <v/>
      </c>
      <c r="O50" s="13">
        <f>IF($L50="","",SUMIFS(Recebimentos!$S:$S,Recebimentos!$D:$D,$L50,Recebimentos!$A:$A,"&gt;="&amp;DATE($M$1,1,1),Recebimentos!$A:$A,"&lt;="&amp;DATE($M$1,12,31)))</f>
        <v/>
      </c>
    </row>
    <row r="51">
      <c r="L51" s="6" t="n"/>
      <c r="M51" s="13">
        <f>IF($L51="","",SUMIFS(Recebimentos!$J:$J,Recebimentos!$D:$D,$L51,Recebimentos!$A:$A,"&gt;="&amp;DATE($M$1,1,1),Recebimentos!$A:$A,"&lt;="&amp;DATE($M$1,12,31)))</f>
        <v/>
      </c>
      <c r="N51" s="13">
        <f>IF($L51="","",SUMIFS(Recebimentos!$P:$P,Recebimentos!$D:$D,$L51,Recebimentos!$A:$A,"&gt;="&amp;DATE($M$1,1,1),Recebimentos!$A:$A,"&lt;="&amp;DATE($M$1,12,31)))</f>
        <v/>
      </c>
      <c r="O51" s="13">
        <f>IF($L51="","",SUMIFS(Recebimentos!$S:$S,Recebimentos!$D:$D,$L51,Recebimentos!$A:$A,"&gt;="&amp;DATE($M$1,1,1),Recebimentos!$A:$A,"&lt;="&amp;DATE($M$1,12,31)))</f>
        <v/>
      </c>
    </row>
    <row r="52">
      <c r="L52" s="6" t="n"/>
      <c r="M52" s="13">
        <f>IF($L52="","",SUMIFS(Recebimentos!$J:$J,Recebimentos!$D:$D,$L52,Recebimentos!$A:$A,"&gt;="&amp;DATE($M$1,1,1),Recebimentos!$A:$A,"&lt;="&amp;DATE($M$1,12,31)))</f>
        <v/>
      </c>
      <c r="N52" s="13">
        <f>IF($L52="","",SUMIFS(Recebimentos!$P:$P,Recebimentos!$D:$D,$L52,Recebimentos!$A:$A,"&gt;="&amp;DATE($M$1,1,1),Recebimentos!$A:$A,"&lt;="&amp;DATE($M$1,12,31)))</f>
        <v/>
      </c>
      <c r="O52" s="13">
        <f>IF($L52="","",SUMIFS(Recebimentos!$S:$S,Recebimentos!$D:$D,$L52,Recebimentos!$A:$A,"&gt;="&amp;DATE($M$1,1,1),Recebimentos!$A:$A,"&lt;="&amp;DATE($M$1,12,31)))</f>
        <v/>
      </c>
    </row>
    <row r="53">
      <c r="L53" s="6" t="n"/>
      <c r="M53" s="13">
        <f>IF($L53="","",SUMIFS(Recebimentos!$J:$J,Recebimentos!$D:$D,$L53,Recebimentos!$A:$A,"&gt;="&amp;DATE($M$1,1,1),Recebimentos!$A:$A,"&lt;="&amp;DATE($M$1,12,31)))</f>
        <v/>
      </c>
      <c r="N53" s="13">
        <f>IF($L53="","",SUMIFS(Recebimentos!$P:$P,Recebimentos!$D:$D,$L53,Recebimentos!$A:$A,"&gt;="&amp;DATE($M$1,1,1),Recebimentos!$A:$A,"&lt;="&amp;DATE($M$1,12,31)))</f>
        <v/>
      </c>
      <c r="O53" s="13">
        <f>IF($L53="","",SUMIFS(Recebimentos!$S:$S,Recebimentos!$D:$D,$L53,Recebimentos!$A:$A,"&gt;="&amp;DATE($M$1,1,1),Recebimentos!$A:$A,"&lt;="&amp;DATE($M$1,12,31)))</f>
        <v/>
      </c>
    </row>
    <row r="54">
      <c r="L54" s="6" t="n"/>
      <c r="M54" s="13">
        <f>IF($L54="","",SUMIFS(Recebimentos!$J:$J,Recebimentos!$D:$D,$L54,Recebimentos!$A:$A,"&gt;="&amp;DATE($M$1,1,1),Recebimentos!$A:$A,"&lt;="&amp;DATE($M$1,12,31)))</f>
        <v/>
      </c>
      <c r="N54" s="13">
        <f>IF($L54="","",SUMIFS(Recebimentos!$P:$P,Recebimentos!$D:$D,$L54,Recebimentos!$A:$A,"&gt;="&amp;DATE($M$1,1,1),Recebimentos!$A:$A,"&lt;="&amp;DATE($M$1,12,31)))</f>
        <v/>
      </c>
      <c r="O54" s="13">
        <f>IF($L54="","",SUMIFS(Recebimentos!$S:$S,Recebimentos!$D:$D,$L54,Recebimentos!$A:$A,"&gt;="&amp;DATE($M$1,1,1),Recebimentos!$A:$A,"&lt;="&amp;DATE($M$1,12,31)))</f>
        <v/>
      </c>
    </row>
    <row r="55">
      <c r="L55" s="6" t="n"/>
      <c r="M55" s="13">
        <f>IF($L55="","",SUMIFS(Recebimentos!$J:$J,Recebimentos!$D:$D,$L55,Recebimentos!$A:$A,"&gt;="&amp;DATE($M$1,1,1),Recebimentos!$A:$A,"&lt;="&amp;DATE($M$1,12,31)))</f>
        <v/>
      </c>
      <c r="N55" s="13">
        <f>IF($L55="","",SUMIFS(Recebimentos!$P:$P,Recebimentos!$D:$D,$L55,Recebimentos!$A:$A,"&gt;="&amp;DATE($M$1,1,1),Recebimentos!$A:$A,"&lt;="&amp;DATE($M$1,12,31)))</f>
        <v/>
      </c>
      <c r="O55" s="13">
        <f>IF($L55="","",SUMIFS(Recebimentos!$S:$S,Recebimentos!$D:$D,$L55,Recebimentos!$A:$A,"&gt;="&amp;DATE($M$1,1,1),Recebimentos!$A:$A,"&lt;="&amp;DATE($M$1,12,31)))</f>
        <v/>
      </c>
    </row>
    <row r="56">
      <c r="L56" s="6" t="n"/>
      <c r="M56" s="13">
        <f>IF($L56="","",SUMIFS(Recebimentos!$J:$J,Recebimentos!$D:$D,$L56,Recebimentos!$A:$A,"&gt;="&amp;DATE($M$1,1,1),Recebimentos!$A:$A,"&lt;="&amp;DATE($M$1,12,31)))</f>
        <v/>
      </c>
      <c r="N56" s="13">
        <f>IF($L56="","",SUMIFS(Recebimentos!$P:$P,Recebimentos!$D:$D,$L56,Recebimentos!$A:$A,"&gt;="&amp;DATE($M$1,1,1),Recebimentos!$A:$A,"&lt;="&amp;DATE($M$1,12,31)))</f>
        <v/>
      </c>
      <c r="O56" s="13">
        <f>IF($L56="","",SUMIFS(Recebimentos!$S:$S,Recebimentos!$D:$D,$L56,Recebimentos!$A:$A,"&gt;="&amp;DATE($M$1,1,1),Recebimentos!$A:$A,"&lt;="&amp;DATE($M$1,12,31)))</f>
        <v/>
      </c>
    </row>
    <row r="57">
      <c r="L57" s="6" t="n"/>
      <c r="M57" s="13">
        <f>IF($L57="","",SUMIFS(Recebimentos!$J:$J,Recebimentos!$D:$D,$L57,Recebimentos!$A:$A,"&gt;="&amp;DATE($M$1,1,1),Recebimentos!$A:$A,"&lt;="&amp;DATE($M$1,12,31)))</f>
        <v/>
      </c>
      <c r="N57" s="13">
        <f>IF($L57="","",SUMIFS(Recebimentos!$P:$P,Recebimentos!$D:$D,$L57,Recebimentos!$A:$A,"&gt;="&amp;DATE($M$1,1,1),Recebimentos!$A:$A,"&lt;="&amp;DATE($M$1,12,31)))</f>
        <v/>
      </c>
      <c r="O57" s="13">
        <f>IF($L57="","",SUMIFS(Recebimentos!$S:$S,Recebimentos!$D:$D,$L57,Recebimentos!$A:$A,"&gt;="&amp;DATE($M$1,1,1),Recebimentos!$A:$A,"&lt;="&amp;DATE($M$1,12,31)))</f>
        <v/>
      </c>
    </row>
    <row r="58">
      <c r="L58" s="6" t="n"/>
      <c r="M58" s="13">
        <f>IF($L58="","",SUMIFS(Recebimentos!$J:$J,Recebimentos!$D:$D,$L58,Recebimentos!$A:$A,"&gt;="&amp;DATE($M$1,1,1),Recebimentos!$A:$A,"&lt;="&amp;DATE($M$1,12,31)))</f>
        <v/>
      </c>
      <c r="N58" s="13">
        <f>IF($L58="","",SUMIFS(Recebimentos!$P:$P,Recebimentos!$D:$D,$L58,Recebimentos!$A:$A,"&gt;="&amp;DATE($M$1,1,1),Recebimentos!$A:$A,"&lt;="&amp;DATE($M$1,12,31)))</f>
        <v/>
      </c>
      <c r="O58" s="13">
        <f>IF($L58="","",SUMIFS(Recebimentos!$S:$S,Recebimentos!$D:$D,$L58,Recebimentos!$A:$A,"&gt;="&amp;DATE($M$1,1,1),Recebimentos!$A:$A,"&lt;="&amp;DATE($M$1,12,31)))</f>
        <v/>
      </c>
    </row>
    <row r="59">
      <c r="L59" s="6" t="n"/>
      <c r="M59" s="13">
        <f>IF($L59="","",SUMIFS(Recebimentos!$J:$J,Recebimentos!$D:$D,$L59,Recebimentos!$A:$A,"&gt;="&amp;DATE($M$1,1,1),Recebimentos!$A:$A,"&lt;="&amp;DATE($M$1,12,31)))</f>
        <v/>
      </c>
      <c r="N59" s="13">
        <f>IF($L59="","",SUMIFS(Recebimentos!$P:$P,Recebimentos!$D:$D,$L59,Recebimentos!$A:$A,"&gt;="&amp;DATE($M$1,1,1),Recebimentos!$A:$A,"&lt;="&amp;DATE($M$1,12,31)))</f>
        <v/>
      </c>
      <c r="O59" s="13">
        <f>IF($L59="","",SUMIFS(Recebimentos!$S:$S,Recebimentos!$D:$D,$L59,Recebimentos!$A:$A,"&gt;="&amp;DATE($M$1,1,1),Recebimentos!$A:$A,"&lt;="&amp;DATE($M$1,12,31)))</f>
        <v/>
      </c>
    </row>
    <row r="60">
      <c r="L60" s="6" t="n"/>
      <c r="M60" s="13">
        <f>IF($L60="","",SUMIFS(Recebimentos!$J:$J,Recebimentos!$D:$D,$L60,Recebimentos!$A:$A,"&gt;="&amp;DATE($M$1,1,1),Recebimentos!$A:$A,"&lt;="&amp;DATE($M$1,12,31)))</f>
        <v/>
      </c>
      <c r="N60" s="13">
        <f>IF($L60="","",SUMIFS(Recebimentos!$P:$P,Recebimentos!$D:$D,$L60,Recebimentos!$A:$A,"&gt;="&amp;DATE($M$1,1,1),Recebimentos!$A:$A,"&lt;="&amp;DATE($M$1,12,31)))</f>
        <v/>
      </c>
      <c r="O60" s="13">
        <f>IF($L60="","",SUMIFS(Recebimentos!$S:$S,Recebimentos!$D:$D,$L60,Recebimentos!$A:$A,"&gt;="&amp;DATE($M$1,1,1),Recebimentos!$A:$A,"&lt;="&amp;DATE($M$1,12,31)))</f>
        <v/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22" t="inlineStr">
        <is>
          <t>Competências</t>
        </is>
      </c>
      <c r="B1" s="22" t="inlineStr">
        <is>
          <t>Status do recebimento</t>
        </is>
      </c>
      <c r="C1" s="22" t="inlineStr">
        <is>
          <t>Índices de reajuste</t>
        </is>
      </c>
      <c r="D1" s="22" t="inlineStr">
        <is>
          <t>Garantias</t>
        </is>
      </c>
      <c r="E1" s="22" t="inlineStr">
        <is>
          <t>Formas de recebimento</t>
        </is>
      </c>
      <c r="F1" s="22" t="inlineStr">
        <is>
          <t>Quem paga</t>
        </is>
      </c>
      <c r="G1" s="22" t="inlineStr">
        <is>
          <t>Situação do contrato</t>
        </is>
      </c>
    </row>
    <row r="2">
      <c r="A2" s="23" t="n">
        <v>46023</v>
      </c>
      <c r="B2" t="inlineStr">
        <is>
          <t>Em aberto</t>
        </is>
      </c>
      <c r="C2" t="inlineStr">
        <is>
          <t>IGP-M</t>
        </is>
      </c>
      <c r="D2" t="inlineStr">
        <is>
          <t>Caução</t>
        </is>
      </c>
      <c r="E2" t="inlineStr">
        <is>
          <t>Boleto</t>
        </is>
      </c>
      <c r="F2" t="inlineStr">
        <is>
          <t>Proprietário</t>
        </is>
      </c>
      <c r="G2" t="inlineStr">
        <is>
          <t>Ativo</t>
        </is>
      </c>
    </row>
    <row r="3">
      <c r="A3" s="23" t="n">
        <v>46054</v>
      </c>
      <c r="B3" t="inlineStr">
        <is>
          <t>Recebido</t>
        </is>
      </c>
      <c r="C3" t="inlineStr">
        <is>
          <t>IPCA</t>
        </is>
      </c>
      <c r="D3" t="inlineStr">
        <is>
          <t>Fiador</t>
        </is>
      </c>
      <c r="E3" t="inlineStr">
        <is>
          <t>PIX</t>
        </is>
      </c>
      <c r="F3" t="inlineStr">
        <is>
          <t>Inquilino</t>
        </is>
      </c>
      <c r="G3" t="inlineStr">
        <is>
          <t>Em renovação</t>
        </is>
      </c>
    </row>
    <row r="4">
      <c r="A4" s="23" t="n">
        <v>46082</v>
      </c>
      <c r="B4" t="inlineStr">
        <is>
          <t>Recebido parcial</t>
        </is>
      </c>
      <c r="C4" t="inlineStr">
        <is>
          <t>INPC</t>
        </is>
      </c>
      <c r="D4" t="inlineStr">
        <is>
          <t>Seguro fiança</t>
        </is>
      </c>
      <c r="E4" t="inlineStr">
        <is>
          <t>Transferência</t>
        </is>
      </c>
      <c r="F4" t="inlineStr">
        <is>
          <t>Não há</t>
        </is>
      </c>
      <c r="G4" t="inlineStr">
        <is>
          <t>Encerrado</t>
        </is>
      </c>
    </row>
    <row r="5">
      <c r="A5" s="23" t="n">
        <v>46113</v>
      </c>
      <c r="B5" t="inlineStr">
        <is>
          <t>Atrasado</t>
        </is>
      </c>
      <c r="C5" t="inlineStr">
        <is>
          <t>IVAR</t>
        </is>
      </c>
      <c r="D5" t="inlineStr">
        <is>
          <t>Título de capitalização</t>
        </is>
      </c>
      <c r="E5" t="inlineStr">
        <is>
          <t>Dinheiro</t>
        </is>
      </c>
    </row>
    <row r="6">
      <c r="A6" s="23" t="n">
        <v>46143</v>
      </c>
      <c r="C6" t="inlineStr">
        <is>
          <t>Outro</t>
        </is>
      </c>
      <c r="D6" t="inlineStr">
        <is>
          <t>Sem garantia</t>
        </is>
      </c>
      <c r="E6" t="inlineStr">
        <is>
          <t>Cartão</t>
        </is>
      </c>
    </row>
    <row r="7">
      <c r="A7" s="23" t="n">
        <v>46174</v>
      </c>
    </row>
    <row r="8">
      <c r="A8" s="23" t="n">
        <v>46204</v>
      </c>
    </row>
    <row r="9">
      <c r="A9" s="23" t="n">
        <v>46235</v>
      </c>
    </row>
    <row r="10">
      <c r="A10" s="23" t="n">
        <v>46266</v>
      </c>
    </row>
    <row r="11">
      <c r="A11" s="23" t="n">
        <v>46296</v>
      </c>
    </row>
    <row r="12">
      <c r="A12" s="23" t="n">
        <v>46327</v>
      </c>
    </row>
    <row r="13">
      <c r="A13" s="23" t="n">
        <v>46357</v>
      </c>
    </row>
    <row r="14">
      <c r="A14" s="23" t="n">
        <v>46388</v>
      </c>
    </row>
    <row r="15">
      <c r="A15" s="23" t="n">
        <v>46419</v>
      </c>
    </row>
    <row r="16">
      <c r="A16" s="23" t="n">
        <v>46447</v>
      </c>
    </row>
    <row r="17">
      <c r="A17" s="23" t="n">
        <v>46478</v>
      </c>
    </row>
    <row r="18">
      <c r="A18" s="23" t="n">
        <v>46508</v>
      </c>
    </row>
    <row r="19">
      <c r="A19" s="23" t="n">
        <v>46539</v>
      </c>
    </row>
    <row r="20">
      <c r="A20" s="23" t="n">
        <v>46569</v>
      </c>
    </row>
    <row r="21">
      <c r="A21" s="23" t="n">
        <v>46600</v>
      </c>
    </row>
    <row r="22">
      <c r="A22" s="23" t="n">
        <v>46631</v>
      </c>
    </row>
    <row r="23">
      <c r="A23" s="23" t="n">
        <v>46661</v>
      </c>
    </row>
    <row r="24">
      <c r="A24" s="23" t="n">
        <v>46692</v>
      </c>
    </row>
    <row r="25">
      <c r="A25" s="23" t="n">
        <v>46722</v>
      </c>
    </row>
    <row r="26">
      <c r="A26" s="23" t="n">
        <v>46753</v>
      </c>
    </row>
    <row r="27">
      <c r="A27" s="23" t="n">
        <v>46784</v>
      </c>
    </row>
    <row r="28">
      <c r="A28" s="23" t="n">
        <v>46813</v>
      </c>
    </row>
    <row r="29">
      <c r="A29" s="23" t="n">
        <v>46844</v>
      </c>
    </row>
    <row r="30">
      <c r="A30" s="23" t="n">
        <v>46874</v>
      </c>
    </row>
    <row r="31">
      <c r="A31" s="23" t="n">
        <v>46905</v>
      </c>
    </row>
    <row r="32">
      <c r="A32" s="23" t="n">
        <v>46935</v>
      </c>
    </row>
    <row r="33">
      <c r="A33" s="23" t="n">
        <v>46966</v>
      </c>
    </row>
    <row r="34">
      <c r="A34" s="23" t="n">
        <v>46997</v>
      </c>
    </row>
    <row r="35">
      <c r="A35" s="23" t="n">
        <v>47027</v>
      </c>
    </row>
    <row r="36">
      <c r="A36" s="23" t="n">
        <v>47058</v>
      </c>
    </row>
    <row r="37">
      <c r="A37" s="23" t="n">
        <v>47088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2026-08-07T01:32:10Z</dcterms:created>
  <dcterms:modified xmlns:dcterms="http://purl.org/dc/terms/" xmlns:xsi="http://www.w3.org/2001/XMLSchema-instance" xsi:type="dcterms:W3CDTF">2026-08-07T01:32:10Z</dcterms:modified>
</cp:coreProperties>
</file>